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7500" windowHeight="6030" activeTab="1"/>
  </bookViews>
  <sheets>
    <sheet name="Contents" sheetId="1" r:id="rId1"/>
    <sheet name="2003-04 forecast" sheetId="2" r:id="rId2"/>
    <sheet name="Change forecast" sheetId="3" r:id="rId3"/>
    <sheet name="Definitions" sheetId="4" r:id="rId4"/>
    <sheet name="Documentation" sheetId="5" r:id="rId5"/>
    <sheet name="Data" sheetId="6" r:id="rId6"/>
  </sheets>
  <definedNames/>
  <calcPr fullCalcOnLoad="1"/>
</workbook>
</file>

<file path=xl/sharedStrings.xml><?xml version="1.0" encoding="utf-8"?>
<sst xmlns="http://schemas.openxmlformats.org/spreadsheetml/2006/main" count="1080" uniqueCount="351">
  <si>
    <r>
      <t>●</t>
    </r>
    <r>
      <rPr>
        <sz val="12"/>
        <rFont val="Times New Roman"/>
        <family val="1"/>
      </rPr>
      <t xml:space="preserve">  </t>
    </r>
    <r>
      <rPr>
        <i/>
        <sz val="12"/>
        <rFont val="Times New Roman"/>
        <family val="1"/>
      </rPr>
      <t>Monthly and annual farm prices received by marketing year.</t>
    </r>
    <r>
      <rPr>
        <sz val="12"/>
        <rFont val="Times New Roman"/>
        <family val="1"/>
      </rPr>
      <t xml:space="preserve"> Monthly farm prices received for soybeans are obtained from </t>
    </r>
    <r>
      <rPr>
        <i/>
        <sz val="12"/>
        <rFont val="Times New Roman"/>
        <family val="1"/>
      </rPr>
      <t>Agricultural Prices</t>
    </r>
    <r>
      <rPr>
        <sz val="12"/>
        <rFont val="Times New Roman"/>
        <family val="1"/>
      </rPr>
      <t>, published by USDA's National Agricultural Statistics Service.  For the publication, see:</t>
    </r>
  </si>
  <si>
    <t>1/ The marketing year for soybeans is September-August.</t>
  </si>
  <si>
    <t>1/  The marketing year for soybeans is September-August.</t>
  </si>
  <si>
    <t xml:space="preserve">2/  Contract months include November, January, March, May, July, August, and September.  Futures price quotation from the Chicago Board of Trade, November 20, 2003 closing price. </t>
  </si>
  <si>
    <t xml:space="preserve">Example table 1.  Futures model forecast of U.S. soybean producers' season-average price received and CCP rate, marketing year 2003/04 </t>
  </si>
  <si>
    <r>
      <t>●</t>
    </r>
    <r>
      <rPr>
        <sz val="12"/>
        <rFont val="Times New Roman"/>
        <family val="1"/>
      </rPr>
      <t xml:space="preserve"> </t>
    </r>
    <r>
      <rPr>
        <b/>
        <sz val="12"/>
        <rFont val="Times New Roman"/>
        <family val="1"/>
      </rPr>
      <t>Basis.</t>
    </r>
    <r>
      <rPr>
        <sz val="12"/>
        <rFont val="Times New Roman"/>
        <family val="1"/>
      </rPr>
      <t xml:space="preserve"> The basis computed for this analysis is the monthly U.S. average price received by producers (as published by USDA's National Agricultural Statistics Service; see the Data and Source section of the Documentation worksheet for more information) less a monthly average of the nearby futures closing price observed for a given month. For months when the contract expires, the next nearby contract is used instead of the current nearby contract. For example, the September soybean  basis is the difference between the September farm price received by U.S. soybean producers and September’s average closing price of the nearby November soybean futures contract.  In November, the basis is the difference between the November farm price received by U.S. soybean producers and November's average closing price of the January futures contract, which is the next nearby contract for soybeans.  In this model, a 5-year moving average of the basis is used to compute the forecast. The 5-year average is updated annually.</t>
    </r>
  </si>
  <si>
    <r>
      <t xml:space="preserve">● Marketing year.  </t>
    </r>
    <r>
      <rPr>
        <sz val="12"/>
        <rFont val="Times New Roman"/>
        <family val="1"/>
      </rPr>
      <t>For field crops, the 12-month period starting with the month when the harvest of a specific crop typically begins. For soybeans, the marketing year runs from September to August.</t>
    </r>
  </si>
  <si>
    <r>
      <t xml:space="preserve">● Season-average price received. </t>
    </r>
    <r>
      <rPr>
        <sz val="12"/>
        <rFont val="Times New Roman"/>
        <family val="1"/>
      </rPr>
      <t xml:space="preserve">The monthly or season farm price received is determined by USDA's National Agricultural Statistics Service (NASS). Through sampling, NASS collects data on sales from producers to first buyers.  The price is determined by dividing sales by quantity sold.  This price represents all grades and qualities.  These prices are reported both monthly and annually.  </t>
    </r>
  </si>
  <si>
    <t>2/ Contract months include November, January, March, May, July, August, and September.  Futures price quotation from the Chicago Board of Trade closing prices.</t>
  </si>
  <si>
    <r>
      <t xml:space="preserve">Users are encouraged to read </t>
    </r>
    <r>
      <rPr>
        <i/>
        <sz val="12"/>
        <rFont val="Times New Roman"/>
        <family val="1"/>
      </rPr>
      <t>Forecasting the Counter-Cyclical Payment Rate for U.S. Corn: An Application of the Futures Price Forecasting Model,</t>
    </r>
    <r>
      <rPr>
        <sz val="12"/>
        <rFont val="Times New Roman"/>
        <family val="1"/>
      </rPr>
      <t xml:space="preserve"> which provides background information on the model for corn, its data requirements, the forecast procedure, and forecast results for crop years 2003/04 and 2004/05. The models for soybeans and wheat are similar. Slight differences in those models are explained in the Excel file for that commodity.  The report only covers corn and is available at:</t>
    </r>
  </si>
  <si>
    <r>
      <t>●</t>
    </r>
    <r>
      <rPr>
        <sz val="12"/>
        <rFont val="Times New Roman"/>
        <family val="1"/>
      </rPr>
      <t xml:space="preserve"> </t>
    </r>
    <r>
      <rPr>
        <b/>
        <sz val="12"/>
        <rFont val="Times New Roman"/>
        <family val="1"/>
      </rPr>
      <t xml:space="preserve"> Weekly and monthly futures prices of the nearby contract by marketing year  </t>
    </r>
  </si>
  <si>
    <t>─  Weekly and monthly futures prices of the nearby contract by marketing year.</t>
  </si>
  <si>
    <t>Brief description of the futures forecast model</t>
  </si>
  <si>
    <t>The futures price is used as a predictor of the season-average U.S. farm price.  Futures prices reflect both expected supply and use and, thus, can be used to forecast short-run farm prices.</t>
  </si>
  <si>
    <r>
      <t>●</t>
    </r>
    <r>
      <rPr>
        <sz val="12"/>
        <rFont val="Times New Roman"/>
        <family val="1"/>
      </rPr>
      <t xml:space="preserve">  </t>
    </r>
    <r>
      <rPr>
        <i/>
        <sz val="12"/>
        <rFont val="Times New Roman"/>
        <family val="1"/>
      </rPr>
      <t>Monthly basis values by marketing year.</t>
    </r>
    <r>
      <rPr>
        <sz val="12"/>
        <rFont val="Times New Roman"/>
        <family val="1"/>
      </rPr>
      <t xml:space="preserve"> Monthly farm prices received less monthly average futures closing prices from the nearby futures contract.</t>
    </r>
  </si>
  <si>
    <t>http://usda.mannlib.cornell.edu/usda/reports/waobr/wasde-bb/</t>
  </si>
  <si>
    <r>
      <t>●</t>
    </r>
    <r>
      <rPr>
        <sz val="12"/>
        <rFont val="Times New Roman"/>
        <family val="1"/>
      </rPr>
      <t xml:space="preserve"> </t>
    </r>
    <r>
      <rPr>
        <i/>
        <sz val="12"/>
        <rFont val="Times New Roman"/>
        <family val="1"/>
      </rPr>
      <t>Monthly season-average price received projections from WASDE.</t>
    </r>
    <r>
      <rPr>
        <sz val="12"/>
        <rFont val="Times New Roman"/>
        <family val="1"/>
      </rPr>
      <t xml:space="preserve"> Price projections from USDA are from </t>
    </r>
    <r>
      <rPr>
        <i/>
        <sz val="12"/>
        <rFont val="Times New Roman"/>
        <family val="1"/>
      </rPr>
      <t xml:space="preserve">World Agricultural Supply and Demand Estimates </t>
    </r>
    <r>
      <rPr>
        <sz val="12"/>
        <rFont val="Times New Roman"/>
        <family val="1"/>
      </rPr>
      <t>(WASDE), published by USDA’s World Agricultural Outlook Board. For the publication, see:</t>
    </r>
  </si>
  <si>
    <t>http://www.ers.usda.gov/features/farmbill/</t>
  </si>
  <si>
    <r>
      <t>●</t>
    </r>
    <r>
      <rPr>
        <b/>
        <sz val="12"/>
        <rFont val="Times New Roman"/>
        <family val="1"/>
      </rPr>
      <t xml:space="preserve"> </t>
    </r>
    <r>
      <rPr>
        <i/>
        <sz val="12"/>
        <rFont val="Times New Roman"/>
        <family val="1"/>
      </rPr>
      <t>Policy parameters (target prices, national average loan rates, and direct payment rates).</t>
    </r>
    <r>
      <rPr>
        <sz val="12"/>
        <rFont val="Times New Roman"/>
        <family val="1"/>
      </rPr>
      <t xml:space="preserve"> Policy parameters for the 2002 Farm Act are taken from the legislation. For more information on the 2002 Act, see:</t>
    </r>
  </si>
  <si>
    <t xml:space="preserve">The forecast period for each marketing year covers 16 months, beginning in May, four months before the start of the year, and concludes with August, the last month of the marketing year.  The forecast period is similar for both the futures model forecast and USDA’s WASDE projections. Model forecasts are made weekly, relying on Thursday's closing futures price, but are reported once a month.  </t>
  </si>
  <si>
    <t>The following steps are used to compute the model forecast:</t>
  </si>
  <si>
    <t>Date of futures forecast: November 20, 2003</t>
  </si>
  <si>
    <t>4/  September represents a full month price received, but October represents a mid-month price received.</t>
  </si>
  <si>
    <t>On this worksheet, users can change a marketing year forecast by using their own futures prices, monthly basis values, and/or monthly marketing weights.</t>
  </si>
  <si>
    <t>How to change the most recent forecast for marketing year 2004/05 (table 1)</t>
  </si>
  <si>
    <t>How to change the forecast for marketing year 2003/04 (table 2)</t>
  </si>
  <si>
    <t xml:space="preserve">●  Step # 1 enters the most recent Thursday's closing price from each trading contract into table 2, column B.  These prices provide a futures price for each month as found in column C.  </t>
  </si>
  <si>
    <t>Basis (5-year U.S. average)</t>
  </si>
  <si>
    <t xml:space="preserve">Monthly marketing weights (5-year U.S. average) </t>
  </si>
  <si>
    <t>Weekly forecast of the season-average farm price received and implied counter-cyclical payment (CCP) rate</t>
  </si>
  <si>
    <t>http://www.ers.usda.gov/Briefing/FarmPolicy/CounterCyclicalPay.htm</t>
  </si>
  <si>
    <t>For more information on U.S. farm policy, see the ERS Farm and Commodity Policy briefing room:</t>
  </si>
  <si>
    <t>http://www.ers.usda.gov/Briefing/FarmPolicy/</t>
  </si>
  <si>
    <r>
      <t xml:space="preserve">For more information on the 2002 Farm Act, see: </t>
    </r>
  </si>
  <si>
    <t>http://www.ers.usda.gov/Features/farmbill/titles/titleIcommodities.htm</t>
  </si>
  <si>
    <t>http://www.ers.usda.gov/features/farmbill/2002glossary.htm</t>
  </si>
  <si>
    <t>Basis</t>
  </si>
  <si>
    <t>Counter-cyclical payment rate</t>
  </si>
  <si>
    <t xml:space="preserve">Futures price </t>
  </si>
  <si>
    <t>Marketing year</t>
  </si>
  <si>
    <t>Marketing weights</t>
  </si>
  <si>
    <t>●  This worksheet defines key terms associated with the futures forecast model.</t>
  </si>
  <si>
    <t>This worksheet defines key terms associated with the futures forecast model.</t>
  </si>
  <si>
    <t>This worksheet provides current and historical data needed to produce the marketing year forecasts:</t>
  </si>
  <si>
    <t>Target price</t>
  </si>
  <si>
    <t>National average loan rate</t>
  </si>
  <si>
    <t>Direct payment rate</t>
  </si>
  <si>
    <t xml:space="preserve">1/  Marketing weights for marketing year 1975 through 1985 were converted into 12 month weights.  Initially, they were reported with weights for 14 months.  The conversion summed each month's weight for the marketing year and recomputed each month's percentage of the total.   </t>
  </si>
  <si>
    <t>Season-average price received</t>
  </si>
  <si>
    <t>Data and sources</t>
  </si>
  <si>
    <t>Forecast procedures</t>
  </si>
  <si>
    <r>
      <t xml:space="preserve">●  Monthly season-average price received projection from </t>
    </r>
    <r>
      <rPr>
        <b/>
        <i/>
        <sz val="12"/>
        <rFont val="Times New Roman"/>
        <family val="1"/>
      </rPr>
      <t>World Agricultural Supply and Demand Estimates</t>
    </r>
    <r>
      <rPr>
        <b/>
        <sz val="12"/>
        <rFont val="Times New Roman"/>
        <family val="1"/>
      </rPr>
      <t xml:space="preserve"> (WASDE) </t>
    </r>
  </si>
  <si>
    <t xml:space="preserve">4/  A value of zero implies farm prices received are not available.  The last price listed in this column represents the mid-month price, other prices reflect the full month price. </t>
  </si>
  <si>
    <t>1/ Weekly forecast reflects closing futures prices and/or available farm prices received on that date.</t>
  </si>
  <si>
    <t>Basis=5-year avg. 1998-2002 mkt. yr.</t>
  </si>
  <si>
    <t xml:space="preserve">Mkt. wt.= 5-year avg. 1997-2001 mkt. yr. </t>
  </si>
  <si>
    <t>Mkt. wt.= 5-year avg. 1998-2002 mkt. yr.</t>
  </si>
  <si>
    <t xml:space="preserve">The effective price, season-average price, and counter-cyclical payment rate are initially unknown, but the values for the target price, national average loan rate, and direct payment are predetermined. Once the season-average price received is derived, the effective price can be determined, as can the counter-cyclical payment rate. For definitions of these terms, see: </t>
  </si>
  <si>
    <t xml:space="preserve">●  Step # 1 enters the most recent Thursday's closing price from each trading contract into table 1, column B.  These prices provide a futures price for each month as found in column C.  </t>
  </si>
  <si>
    <t>2005-06</t>
  </si>
  <si>
    <t>2006-07</t>
  </si>
  <si>
    <t>2007-08</t>
  </si>
  <si>
    <t>Midpoint of the WASDE SAP projection</t>
  </si>
  <si>
    <t>The futures forecast model requires the following data:</t>
  </si>
  <si>
    <t>Table 7.  Futures forecast of season-average price received (SAP) and implied counter-cyclical payment rate by weekly forecast period, marketing year 2003/04</t>
  </si>
  <si>
    <t>Forecast of counter cyclical payment rate:</t>
  </si>
  <si>
    <t>Table 3. Monthly price-received forecast (nearby futures price plus the basis) by weekly forecast period, marketing year 2003/04</t>
  </si>
  <si>
    <t>Table 2. Weekly nearby futures price by marketing year month, marketing year 2003/04</t>
  </si>
  <si>
    <t>Table 4.  Actual monthly farm price received by weekly forecast period, marketing year 2003/04</t>
  </si>
  <si>
    <t>Table 5.  Composite forecast of futures forecasts and actual price received (when available), by weekly forecast period, marketing year 2003/04</t>
  </si>
  <si>
    <t>Table 6.  Composite forecast/actual monthly farm price received weighted by percentage of monthly marketings by weekly forecast period, marketing year 2003/04</t>
  </si>
  <si>
    <t>period</t>
  </si>
  <si>
    <t>WASDE projection</t>
  </si>
  <si>
    <t>Weekly forecast</t>
  </si>
  <si>
    <t>Sum of weights</t>
  </si>
  <si>
    <t xml:space="preserve">Calendar </t>
  </si>
  <si>
    <t>Nearby futures contracts</t>
  </si>
  <si>
    <t xml:space="preserve">May </t>
  </si>
  <si>
    <t xml:space="preserve">July </t>
  </si>
  <si>
    <t xml:space="preserve">           Dollars per bushel </t>
  </si>
  <si>
    <t>Calendar</t>
  </si>
  <si>
    <t xml:space="preserve">─  Step # 5 computes the weekly forecasts for season-average price received and enters them into table 7.  Each weekly forecast is a summation of that week's price weights (table 6) for each month of the marketing year. </t>
  </si>
  <si>
    <t>Actual SAP (available in October 2004)</t>
  </si>
  <si>
    <r>
      <t>●</t>
    </r>
    <r>
      <rPr>
        <sz val="12"/>
        <rFont val="Times New Roman"/>
        <family val="1"/>
      </rPr>
      <t xml:space="preserve">  </t>
    </r>
    <r>
      <rPr>
        <b/>
        <sz val="12"/>
        <rFont val="Times New Roman"/>
        <family val="1"/>
      </rPr>
      <t>Monthly and annual farm prices received by marketing year</t>
    </r>
  </si>
  <si>
    <t>●  Monthly basis values by marketing year</t>
  </si>
  <si>
    <t>#NA = Not available.</t>
  </si>
  <si>
    <t>Futures SAP forecast</t>
  </si>
  <si>
    <t xml:space="preserve">2/ A negative value implies a CCP rate of $0.00/bu.   </t>
  </si>
  <si>
    <t>Futures price based on nearby contract 3/</t>
  </si>
  <si>
    <r>
      <t>●  M</t>
    </r>
    <r>
      <rPr>
        <b/>
        <sz val="12"/>
        <rFont val="Times New Roman"/>
        <family val="1"/>
      </rPr>
      <t>onthly marketing weights by marketing year</t>
    </r>
  </si>
  <si>
    <t xml:space="preserve">    Different marketing weights may be inserted into column H by the user. </t>
  </si>
  <si>
    <t>Forecast</t>
  </si>
  <si>
    <t xml:space="preserve">Marketing year month </t>
  </si>
  <si>
    <t xml:space="preserve">year </t>
  </si>
  <si>
    <t xml:space="preserve">Note:  Example table 1 is for illustration purposes only. </t>
  </si>
  <si>
    <t>●  Step # 5 computes the season-average price received forecast, a summation of monthly price weights found in column I.</t>
  </si>
  <si>
    <t>●  Step # 6 calculates the counter-cyclical payment rate (target price less the effective price).</t>
  </si>
  <si>
    <t xml:space="preserve">                        Step # 2</t>
  </si>
  <si>
    <t xml:space="preserve">        Step # 4</t>
  </si>
  <si>
    <t xml:space="preserve">      (Col. B)</t>
  </si>
  <si>
    <t xml:space="preserve">       (Col. C)</t>
  </si>
  <si>
    <t xml:space="preserve"> (Col. A)</t>
  </si>
  <si>
    <t xml:space="preserve">          (Col. D)</t>
  </si>
  <si>
    <t xml:space="preserve">     (Col. E)</t>
  </si>
  <si>
    <t xml:space="preserve">     (Col. F)</t>
  </si>
  <si>
    <t xml:space="preserve">    Step # 3 </t>
  </si>
  <si>
    <t xml:space="preserve">     Dollars per bushel </t>
  </si>
  <si>
    <t>Marketing year month 1/</t>
  </si>
  <si>
    <t xml:space="preserve">1/  Weekly forecast reflects available farm prices received on that date.   </t>
  </si>
  <si>
    <r>
      <t xml:space="preserve">2/ </t>
    </r>
    <r>
      <rPr>
        <i/>
        <sz val="10"/>
        <rFont val="Arial"/>
        <family val="2"/>
      </rPr>
      <t>Agricultural Prices</t>
    </r>
    <r>
      <rPr>
        <sz val="10"/>
        <rFont val="Arial"/>
        <family val="2"/>
      </rPr>
      <t xml:space="preserve"> for any given month (e.g., September) lists prices received in that month (September).  The last price listed in the row is a mid-month price and all others are full month prices.  </t>
    </r>
  </si>
  <si>
    <t xml:space="preserve">1/  Weekly forecast reflects futures closing price on that date.     </t>
  </si>
  <si>
    <r>
      <t xml:space="preserve">─  Step # 4 computes each month’s </t>
    </r>
    <r>
      <rPr>
        <sz val="12"/>
        <color indexed="8"/>
        <rFont val="Times New Roman"/>
        <family val="1"/>
      </rPr>
      <t>price received forecast, weighted by percentage of monthly marketings,</t>
    </r>
    <r>
      <rPr>
        <sz val="12"/>
        <rFont val="Times New Roman"/>
        <family val="1"/>
      </rPr>
      <t xml:space="preserve"> and inserts into table 6.  It is a product of the monthly composite forecast in table 5 times a 5-year average of monthly marketing weight from Data!table 10. </t>
    </r>
  </si>
  <si>
    <r>
      <t xml:space="preserve">─  Step # 3 inserts a monthly price received, if available, from Data!table 4 into table 4. </t>
    </r>
    <r>
      <rPr>
        <sz val="12"/>
        <color indexed="8"/>
        <rFont val="Times New Roman"/>
        <family val="1"/>
      </rPr>
      <t xml:space="preserve">Initially, this is a mid-month price but a month later becomes the full month price received. </t>
    </r>
  </si>
  <si>
    <t xml:space="preserve">A value of zero implies futures prices are not available for that date.   </t>
  </si>
  <si>
    <r>
      <t xml:space="preserve">Explanation of detailed computational steps for the weekly futures model forecasts (table 2 through 7) </t>
    </r>
    <r>
      <rPr>
        <sz val="10"/>
        <rFont val="Times New Roman"/>
        <family val="1"/>
      </rPr>
      <t xml:space="preserve"> </t>
    </r>
  </si>
  <si>
    <t>Change forecast</t>
  </si>
  <si>
    <t>NOTE: The futures forecast is not an official USDA forecast.</t>
  </si>
  <si>
    <r>
      <t xml:space="preserve">This </t>
    </r>
    <r>
      <rPr>
        <b/>
        <sz val="14"/>
        <rFont val="Times New Roman"/>
        <family val="1"/>
      </rPr>
      <t xml:space="preserve">Contents </t>
    </r>
    <r>
      <rPr>
        <sz val="12"/>
        <rFont val="Times New Roman"/>
        <family val="1"/>
      </rPr>
      <t>sheet provides an explanation of each worksheet in the file.</t>
    </r>
  </si>
  <si>
    <t xml:space="preserve"> ● On this worksheet, users can change the model's forecasts by inserting their own numbers for futures prices, monthly basis values, and/or monthly marketing weights.</t>
  </si>
  <si>
    <t>2003/04 forecast</t>
  </si>
  <si>
    <t>2004/05 forecast</t>
  </si>
  <si>
    <t>Definitions</t>
  </si>
  <si>
    <t>Documentation</t>
  </si>
  <si>
    <t>Data</t>
  </si>
  <si>
    <t>●  This worksheet provides current and historical data needed to produce the marketing year forecasts:</t>
  </si>
  <si>
    <t>● This worksheet provides a brief description of the forecast model, data sources, and forecast procedures.</t>
  </si>
  <si>
    <r>
      <t xml:space="preserve">  </t>
    </r>
    <r>
      <rPr>
        <sz val="12"/>
        <rFont val="Arial"/>
        <family val="0"/>
      </rPr>
      <t>●</t>
    </r>
    <r>
      <rPr>
        <sz val="12"/>
        <rFont val="Times New Roman"/>
        <family val="1"/>
      </rPr>
      <t xml:space="preserve">  This worksheet provides:</t>
    </r>
  </si>
  <si>
    <t>─  A weekly forecast of the season-average farm price received and implied counter-cyclical payment rate.  Users may change the weekly forecast by going to the Change forecast worksheet.</t>
  </si>
  <si>
    <t>NOTE: The futures forecast is not an official USDA forecast.*</t>
  </si>
  <si>
    <t>http://www.fsa.usda.gov/pas/news/releases/index.htm</t>
  </si>
  <si>
    <r>
      <t xml:space="preserve">─  The most recent </t>
    </r>
    <r>
      <rPr>
        <i/>
        <sz val="10"/>
        <rFont val="Times New Roman"/>
        <family val="1"/>
      </rPr>
      <t>World Agricultural Supply and Demand Estimates</t>
    </r>
    <r>
      <rPr>
        <sz val="10"/>
        <rFont val="Times New Roman"/>
        <family val="1"/>
      </rPr>
      <t xml:space="preserve"> (WASDE) for season average farm price received. </t>
    </r>
  </si>
  <si>
    <t>http://usda.mannlib.cornell.edu/reports/waobr/wasde-bb/</t>
  </si>
  <si>
    <t>*Official USDA forecasts are available from:</t>
  </si>
  <si>
    <t>End of Data</t>
  </si>
  <si>
    <r>
      <t xml:space="preserve">The user may change the weekly forecast by going to the </t>
    </r>
    <r>
      <rPr>
        <b/>
        <sz val="12"/>
        <rFont val="Times New Roman"/>
        <family val="1"/>
      </rPr>
      <t>change forecast</t>
    </r>
    <r>
      <rPr>
        <sz val="12"/>
        <rFont val="Times New Roman"/>
        <family val="1"/>
      </rPr>
      <t xml:space="preserve"> worksheet.</t>
    </r>
  </si>
  <si>
    <t xml:space="preserve">Explanation of forecast (table 1): </t>
  </si>
  <si>
    <t xml:space="preserve">Release date of </t>
  </si>
  <si>
    <t>Forecast period 1/</t>
  </si>
  <si>
    <t>period 1/</t>
  </si>
  <si>
    <r>
      <t>Agricultural Prices</t>
    </r>
    <r>
      <rPr>
        <sz val="10"/>
        <rFont val="Arial"/>
        <family val="2"/>
      </rPr>
      <t xml:space="preserve"> 2/ </t>
    </r>
  </si>
  <si>
    <t>1/ Date on which the closing prices are observed.</t>
  </si>
  <si>
    <t>Marketing-weight average</t>
  </si>
  <si>
    <t>●  Step # 2 calculates a monthly price forecast found in column E by adding a moving 5-year average basis found in column D to the monthly futures price found in column C.  Column F reflects, when available, actual monthly farm prices received by U.S. producers.</t>
  </si>
  <si>
    <t xml:space="preserve">─  Step # 6 calculates forecasts of the counter-cyclical payment rate (target price less the effective price) and enters them into table 7.  Policy parameters are in Data!table 13.  </t>
  </si>
  <si>
    <t>year</t>
  </si>
  <si>
    <t>Basis average</t>
  </si>
  <si>
    <r>
      <t>●</t>
    </r>
    <r>
      <rPr>
        <sz val="12"/>
        <rFont val="Times New Roman"/>
        <family val="1"/>
      </rPr>
      <t xml:space="preserve">  Step # 3 inserts an actual monthly price received by farmers into column F, if available.  Initially, this is a mid-month price but a month later becomes the full month price received.  </t>
    </r>
  </si>
  <si>
    <t>●  Step # 4 computes each month’s price weight, as found in column I, and is a product of columns G and H. Column G reflects a composite forecast derived from farm prices received or futures prices. Column H reflects each month’s 5-year-moving-average monthly marketing weight.</t>
  </si>
  <si>
    <t xml:space="preserve">Date of futures forecast: </t>
  </si>
  <si>
    <t>Step # 1</t>
  </si>
  <si>
    <t>Basis (5-year U.S. avg.)</t>
  </si>
  <si>
    <t>Monthly farm price forecast</t>
  </si>
  <si>
    <t>Composite monthly forecast actual/futures</t>
  </si>
  <si>
    <t>(Col. H)</t>
  </si>
  <si>
    <t>(Col. G)</t>
  </si>
  <si>
    <t>(Col. I)</t>
  </si>
  <si>
    <t xml:space="preserve">Monthly price weight </t>
  </si>
  <si>
    <t xml:space="preserve">Monthly marketing weights (5-year U.S. avg.) </t>
  </si>
  <si>
    <t>-------------------------------------------------------------------Dollars per bushel--------------------------------------------------------------------------</t>
  </si>
  <si>
    <t>Current futures price by trading contract 2/</t>
  </si>
  <si>
    <t>Actual monthly farm price, if available 4/</t>
  </si>
  <si>
    <t>CCP rate</t>
  </si>
  <si>
    <t>Weekly forecast of the season-average farm price received and implied counter-cyclical payment (CCP) rate:</t>
  </si>
  <si>
    <t xml:space="preserve">Step # 5   Futures model forecast of the season-average price received (weighted average) ($/bu.)     = </t>
  </si>
  <si>
    <t xml:space="preserve">CCP rate ($/bu.) </t>
  </si>
  <si>
    <t>Effective price ($/bu.)</t>
  </si>
  <si>
    <t xml:space="preserve">           =               Target price ($/bu.)</t>
  </si>
  <si>
    <t xml:space="preserve">               loan rate</t>
  </si>
  <si>
    <t>received for mktg yr</t>
  </si>
  <si>
    <t xml:space="preserve">National average loan rate </t>
  </si>
  <si>
    <t>Calendar year</t>
  </si>
  <si>
    <t>WASDE release date</t>
  </si>
  <si>
    <r>
      <t>─</t>
    </r>
    <r>
      <rPr>
        <sz val="12"/>
        <rFont val="Times New Roman"/>
        <family val="1"/>
      </rPr>
      <t xml:space="preserve">  Step # 1 enters each Thursday’s closing price from each trading contract for the respective marketing year's month.  Prices are taken from Data!table1 and entered into table 2.</t>
    </r>
  </si>
  <si>
    <t xml:space="preserve">─  Step # 2 calculates a monthly price-received forecast and enters into table 3.  This forecast is the sum of a 5-year average monthly basis from Data!table 8 and the futures price in table 2. </t>
  </si>
  <si>
    <t>─  Monthly and annual farm prices received by marketing year.</t>
  </si>
  <si>
    <t>─  Monthly basis values by marketing year.</t>
  </si>
  <si>
    <t>─  Monthly marketing weights by marketing year.</t>
  </si>
  <si>
    <r>
      <t xml:space="preserve">─  Monthly season-average price received projection from </t>
    </r>
    <r>
      <rPr>
        <i/>
        <sz val="12"/>
        <rFont val="Times New Roman"/>
        <family val="1"/>
      </rPr>
      <t>World Agricultural Supply and Demand Estimates</t>
    </r>
    <r>
      <rPr>
        <sz val="12"/>
        <rFont val="Times New Roman"/>
        <family val="1"/>
      </rPr>
      <t xml:space="preserve"> (WASDE) </t>
    </r>
  </si>
  <si>
    <t>This worksheet provides:</t>
  </si>
  <si>
    <t>Season-average farm price received</t>
  </si>
  <si>
    <t xml:space="preserve">Futures model forecast  </t>
  </si>
  <si>
    <t xml:space="preserve">Date of weekly forecast  </t>
  </si>
  <si>
    <t>Sum of weights =</t>
  </si>
  <si>
    <t xml:space="preserve">    Different futures prices many be entered into column B by the user. </t>
  </si>
  <si>
    <t xml:space="preserve">     Different basis values may be entered into column D by the user. </t>
  </si>
  <si>
    <t xml:space="preserve">    Different marketing weights may be entered into column H by the user. </t>
  </si>
  <si>
    <t xml:space="preserve">2003/04 forecast </t>
  </si>
  <si>
    <t xml:space="preserve">Step # 6 </t>
  </si>
  <si>
    <t xml:space="preserve">     </t>
  </si>
  <si>
    <t xml:space="preserve">CCP trigger price </t>
  </si>
  <si>
    <t xml:space="preserve">Dollars per bushel </t>
  </si>
  <si>
    <t xml:space="preserve">Basis= 5-year avg. 1997-2001 mkt. yr. </t>
  </si>
  <si>
    <t>September</t>
  </si>
  <si>
    <t>October</t>
  </si>
  <si>
    <t>November</t>
  </si>
  <si>
    <t>December</t>
  </si>
  <si>
    <t>January</t>
  </si>
  <si>
    <t>February</t>
  </si>
  <si>
    <t>March</t>
  </si>
  <si>
    <t>April</t>
  </si>
  <si>
    <t>May</t>
  </si>
  <si>
    <t>June</t>
  </si>
  <si>
    <t>July</t>
  </si>
  <si>
    <t>August</t>
  </si>
  <si>
    <t xml:space="preserve"> </t>
  </si>
  <si>
    <t xml:space="preserve">             Percent</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</si>
  <si>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</si>
  <si>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</si>
  <si>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</si>
  <si>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</si>
  <si>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</si>
  <si>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</si>
  <si>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</si>
  <si>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</si>
  <si>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</si>
  <si>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</si>
  <si>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</si>
  <si>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</si>
  <si>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</si>
  <si>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</si>
  <si>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</si>
  <si>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</si>
  <si>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</si>
  <si>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</si>
  <si>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</si>
  <si>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</si>
  <si>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</si>
  <si>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</si>
  <si>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</si>
  <si>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</si>
  <si>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</si>
  <si>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1980-84</t>
  </si>
  <si>
    <t>1981-85</t>
  </si>
  <si>
    <t>1982-86</t>
  </si>
  <si>
    <t>1983-87</t>
  </si>
  <si>
    <t>1984-88</t>
  </si>
  <si>
    <t>1985-89</t>
  </si>
  <si>
    <t>1986-90</t>
  </si>
  <si>
    <t>1987-91</t>
  </si>
  <si>
    <t>1988-92</t>
  </si>
  <si>
    <t>1989-93</t>
  </si>
  <si>
    <t>1990-94</t>
  </si>
  <si>
    <t>1991-95</t>
  </si>
  <si>
    <t>1992-96</t>
  </si>
  <si>
    <t>1993-97</t>
  </si>
  <si>
    <t>1994-98</t>
  </si>
  <si>
    <t>1995-99</t>
  </si>
  <si>
    <t>1996-00</t>
  </si>
  <si>
    <t>1997-01</t>
  </si>
  <si>
    <t>1998-02</t>
  </si>
  <si>
    <t>1999-03</t>
  </si>
  <si>
    <t xml:space="preserve">September </t>
  </si>
  <si>
    <t xml:space="preserve">Marketing </t>
  </si>
  <si>
    <t>1975-76</t>
  </si>
  <si>
    <t>1976-77</t>
  </si>
  <si>
    <t>1977-78</t>
  </si>
  <si>
    <t>1978-79</t>
  </si>
  <si>
    <t>1979-80</t>
  </si>
  <si>
    <t xml:space="preserve"> Annual</t>
  </si>
  <si>
    <t>1975-79</t>
  </si>
  <si>
    <t>1976-80</t>
  </si>
  <si>
    <t>1977-81</t>
  </si>
  <si>
    <t>1978-82</t>
  </si>
  <si>
    <t>1979-83</t>
  </si>
  <si>
    <t xml:space="preserve">1979-83 </t>
  </si>
  <si>
    <t>Dollars per bushel</t>
  </si>
  <si>
    <t xml:space="preserve">  </t>
  </si>
  <si>
    <t xml:space="preserve">   </t>
  </si>
  <si>
    <t xml:space="preserve">           =               Direct payment rate </t>
  </si>
  <si>
    <t xml:space="preserve">        +        the larger of                    [National average price     or      National average]</t>
  </si>
  <si>
    <t xml:space="preserve">               -                Effective price ($/bu.)</t>
  </si>
  <si>
    <t>─  Policy parameters (target prices, national average loan rates, and direct payment rates).</t>
  </si>
  <si>
    <t>Forecast of season-average price received:</t>
  </si>
  <si>
    <t>●  Policy parameters--target price, national average loan rate, and direct payment rate by marketing year</t>
  </si>
  <si>
    <t>Table 13.  Policy parameters--target price, national average loan rate, and direct payment rate, marketing years 2002-2007</t>
  </si>
  <si>
    <t xml:space="preserve">Midpoint of WASDE projection  </t>
  </si>
  <si>
    <t>2/</t>
  </si>
  <si>
    <t xml:space="preserve">Futures CCP rate forecast  </t>
  </si>
  <si>
    <t xml:space="preserve">WASDE CCP rate projection </t>
  </si>
  <si>
    <t xml:space="preserve">─  Press releases issued by USDA's Farm Service Agency for official counter-cyclical payment rates. </t>
  </si>
  <si>
    <t>Explanation of forecast (table 1)</t>
  </si>
  <si>
    <t>Explanation of detailed computational steps for the weekly forecasts for the marketing year (tables 2 through 7)</t>
  </si>
  <si>
    <t>Chart of weekly futures model forecasts for the entire marketing year (figure 1)</t>
  </si>
  <si>
    <t xml:space="preserve">    Different futures prices may be entered into column B by the user. </t>
  </si>
  <si>
    <t>─  A chart of weekly forecasts for the entire marketing year.</t>
  </si>
  <si>
    <t>─  An explanation of the detailed computational steps for the weekly forecasts for the marketing year.</t>
  </si>
  <si>
    <r>
      <t>●</t>
    </r>
    <r>
      <rPr>
        <b/>
        <sz val="12"/>
        <rFont val="Times New Roman"/>
        <family val="1"/>
      </rPr>
      <t xml:space="preserve">  </t>
    </r>
    <r>
      <rPr>
        <sz val="12"/>
        <rFont val="Times New Roman"/>
        <family val="1"/>
      </rPr>
      <t>The futures forecast model consists of several components:  futures prices, farm prices received, basis values (farm price received less the futures price), and marketing weights. For more information on basis, futures prices, and marketing weights, see the Definitions worksheet.</t>
    </r>
  </si>
  <si>
    <t xml:space="preserve">●  A season-average price forecast is derived from a summation of weighted monthly farm price forecasts for the marketing year. For more information on season-average price, see the Definitions worksheet.  </t>
  </si>
  <si>
    <r>
      <t xml:space="preserve">●  </t>
    </r>
    <r>
      <rPr>
        <sz val="12"/>
        <rFont val="Times New Roman"/>
        <family val="1"/>
      </rPr>
      <t>The monthly forecasts are derived from the nearby futures contract traded throughout the marketing year. For more information on futures prices, see the Definitions worksheet.</t>
    </r>
  </si>
  <si>
    <r>
      <t>●  The monthly futures price is adjusted by a basis to compute the monthly farm price forecast, which is replaced with the actual monthly price received by farmers as it becomes available from USDA's National Agricultural Statistics Service. For more information on basis, see the Definitions worksheet.</t>
    </r>
    <r>
      <rPr>
        <sz val="12"/>
        <color indexed="17"/>
        <rFont val="Times New Roman"/>
        <family val="1"/>
      </rPr>
      <t xml:space="preserve"> </t>
    </r>
  </si>
  <si>
    <t>●  Monthly marketing weights are used to weight each month's price. For more information on marketing weights, see the Definitions worksheet.</t>
  </si>
  <si>
    <r>
      <t xml:space="preserve">● </t>
    </r>
    <r>
      <rPr>
        <sz val="12"/>
        <rFont val="Times New Roman"/>
        <family val="1"/>
      </rPr>
      <t xml:space="preserve"> </t>
    </r>
    <r>
      <rPr>
        <i/>
        <sz val="12"/>
        <rFont val="Times New Roman"/>
        <family val="1"/>
      </rPr>
      <t>Monthly marketing weights by marketing year.</t>
    </r>
    <r>
      <rPr>
        <sz val="12"/>
        <rFont val="Times New Roman"/>
        <family val="1"/>
      </rPr>
      <t xml:space="preserve"> Marketing weights by month are derived from data published in USDA's December </t>
    </r>
    <r>
      <rPr>
        <i/>
        <sz val="12"/>
        <rFont val="Times New Roman"/>
        <family val="1"/>
      </rPr>
      <t>Crop Production</t>
    </r>
    <r>
      <rPr>
        <sz val="12"/>
        <rFont val="Times New Roman"/>
        <family val="1"/>
      </rPr>
      <t xml:space="preserve"> for marketing years 1975-77 and the annual issue of </t>
    </r>
    <r>
      <rPr>
        <i/>
        <sz val="12"/>
        <rFont val="Times New Roman"/>
        <family val="1"/>
      </rPr>
      <t>Agricultural Prices</t>
    </r>
    <r>
      <rPr>
        <sz val="12"/>
        <rFont val="Times New Roman"/>
        <family val="1"/>
      </rPr>
      <t xml:space="preserve"> thereafter.  For the most recent year's monthly marketing weights see </t>
    </r>
    <r>
      <rPr>
        <i/>
        <sz val="12"/>
        <rFont val="Times New Roman"/>
        <family val="1"/>
      </rPr>
      <t>Agricultural Prices</t>
    </r>
    <r>
      <rPr>
        <sz val="12"/>
        <rFont val="Times New Roman"/>
        <family val="1"/>
      </rPr>
      <t>:</t>
    </r>
    <r>
      <rPr>
        <i/>
        <sz val="12"/>
        <rFont val="Times New Roman"/>
        <family val="1"/>
      </rPr>
      <t xml:space="preserve"> </t>
    </r>
  </si>
  <si>
    <t>http://usda.mannlib.cornell.edu/reports/nassr/price/pap-bb/</t>
  </si>
  <si>
    <t>http://cbotdataexchange.if5.com/</t>
  </si>
  <si>
    <t xml:space="preserve">These forecasts are relevant from May 2003 through August 2004. However, the ability to change these forecasts remains in the spreadsheet until May 2005, the beginning of the next forecast period.  </t>
  </si>
  <si>
    <t xml:space="preserve">FUTURES PRICE FORECAST MODEL: estimates for the season-average price and counter-cyclical payment rate for soybeans </t>
  </si>
  <si>
    <t>Table 1.  Weekly (Thursday) closing price of the nearby soybean futures contract, marketing year 2004/05</t>
  </si>
  <si>
    <t xml:space="preserve">Forecast </t>
  </si>
  <si>
    <t xml:space="preserve">November </t>
  </si>
  <si>
    <t xml:space="preserve">August </t>
  </si>
  <si>
    <t>Table 2.  Weekly (Thursday) closing price of the nearby soybean futures contract, marketing year 2003/04</t>
  </si>
  <si>
    <t xml:space="preserve">January </t>
  </si>
  <si>
    <t xml:space="preserve">March </t>
  </si>
  <si>
    <t xml:space="preserve">August  </t>
  </si>
  <si>
    <t xml:space="preserve">Marketing Year Months </t>
  </si>
  <si>
    <t xml:space="preserve">   Year </t>
  </si>
  <si>
    <t xml:space="preserve">Dollars/Bu. </t>
  </si>
  <si>
    <r>
      <t xml:space="preserve">Table 4.  Observed monthly farm price received by week for U.S. soybean producers, marketing year 2004/05 (from monthly </t>
    </r>
    <r>
      <rPr>
        <b/>
        <i/>
        <sz val="10"/>
        <rFont val="Arial"/>
        <family val="2"/>
      </rPr>
      <t xml:space="preserve">Agricultural Prices </t>
    </r>
    <r>
      <rPr>
        <b/>
        <sz val="10"/>
        <rFont val="Arial"/>
        <family val="2"/>
      </rPr>
      <t>report)</t>
    </r>
  </si>
  <si>
    <t>Februay</t>
  </si>
  <si>
    <r>
      <t xml:space="preserve">Table 5.  Observed monthly farm price received by week for U.S. soybean producers, marketing year 2003/04 (from monthly </t>
    </r>
    <r>
      <rPr>
        <b/>
        <i/>
        <sz val="10"/>
        <rFont val="Arial"/>
        <family val="2"/>
      </rPr>
      <t xml:space="preserve">Agricultural Prices </t>
    </r>
    <r>
      <rPr>
        <b/>
        <sz val="10"/>
        <rFont val="Arial"/>
        <family val="2"/>
      </rPr>
      <t>report)</t>
    </r>
  </si>
  <si>
    <t>Table 6.  Monthly and annual price received by U.S. soybean producers, marketing year 1975-2003</t>
  </si>
  <si>
    <t xml:space="preserve">Marketing year months </t>
  </si>
  <si>
    <t xml:space="preserve">    year</t>
  </si>
  <si>
    <t xml:space="preserve">Dollars/bu. </t>
  </si>
  <si>
    <t xml:space="preserve">     year</t>
  </si>
  <si>
    <t xml:space="preserve">     year </t>
  </si>
  <si>
    <t xml:space="preserve">5-year Avg. </t>
  </si>
  <si>
    <t>2000-04</t>
  </si>
  <si>
    <t xml:space="preserve">     Year </t>
  </si>
  <si>
    <t>Share of total marketing year</t>
  </si>
  <si>
    <t xml:space="preserve">5-year avg. </t>
  </si>
  <si>
    <t xml:space="preserve">Table 11.  WASDE monthly projection of the U.S. farm price received for soybeans by forecast period, marketing year 2004/05 </t>
  </si>
  <si>
    <t xml:space="preserve">Table 12.  WASDE monthly projection of the U.S. farm price received for soybeans by forecast period, marketing year 2003/04 </t>
  </si>
  <si>
    <t>Table 12.  WASDE monthly projection of the U.S. farm price received for soybeans by forecast period, marketing year 2003/04</t>
  </si>
  <si>
    <t>Table 11.  WASDE monthly projection of the U.S. farm price received for soybeans by forecast period, marketing year 2004/05</t>
  </si>
  <si>
    <t>Table 3.  Average monthly closing price for the nearby soybean futures contract by marketing year month, marketing years 1975-2003</t>
  </si>
  <si>
    <t xml:space="preserve">Table 3.  Average monthly closing price for the nearby soybean futures contract by marketing year month, marketing years 1975-2003.  </t>
  </si>
  <si>
    <t>Table 4.  Observed monthly farm price received by week for U.S. soybean producers, marketing year 2004/05 (from monthly Agricultural Prices report)</t>
  </si>
  <si>
    <t>Table 5.  Observed monthly farm price received by week for U.S. soybean producers, marketing year 2003/04 (from monthly Agricultural Prices report)</t>
  </si>
  <si>
    <t>Table 6.  Monthly and annual price received by U.S. soybean producers, marketing years 1975-2003</t>
  </si>
  <si>
    <t>Table 7.  Average monthly basis (farm price received less futures) for U.S.soybeans, marketing years 1975-2003</t>
  </si>
  <si>
    <t>Table 8.  5-year average monthly basis (farm price received less futures), for U.S. soybeans,  marketing years 1980-2003</t>
  </si>
  <si>
    <t xml:space="preserve">Table 7.  Average monthly basis (farm price received less futures) for U.S. soybeans, marketing years, 1975-2003 </t>
  </si>
  <si>
    <t>Table 9.  Monthly marketing weights for U.S. soybeans, marketing years 1975-2003</t>
  </si>
  <si>
    <t>Table10.  5-year average monthly marketing weights for U.S. soybeans, marketing years 1975-2003</t>
  </si>
  <si>
    <t>Table 9.  Monthly marketing weights for U.S. soybeans, marketing years, 1975-2003 1/</t>
  </si>
  <si>
    <r>
      <t>●</t>
    </r>
    <r>
      <rPr>
        <sz val="12"/>
        <rFont val="Times New Roman"/>
        <family val="1"/>
      </rPr>
      <t xml:space="preserve">  </t>
    </r>
    <r>
      <rPr>
        <i/>
        <sz val="12"/>
        <rFont val="Times New Roman"/>
        <family val="1"/>
      </rPr>
      <t>Weekly and monthly futures prices of the nearby contract by marketing year.</t>
    </r>
    <r>
      <rPr>
        <sz val="12"/>
        <rFont val="Times New Roman"/>
        <family val="1"/>
      </rPr>
      <t xml:space="preserve"> Daily closing prices by contract for soybeans are obtained from the Chicago Board of Trade (CBOT) for marketing years 1975 to the present.  For information on how to purchase data for soybeans from the CBOT, see:</t>
    </r>
  </si>
  <si>
    <t xml:space="preserve">3/  When the forecast month coincides with the month during which the contract expires, futures prices are obtained from the next nearby contract.  </t>
  </si>
  <si>
    <t xml:space="preserve">─ The CCP rate will be positive if the futures forecast of the season-average price received falls below the CCP trigger price of $5.36/bu.  </t>
  </si>
  <si>
    <t xml:space="preserve">─ The CCP rate will be zero if the futures forecast of the season-average price received equals or exceeds the CCP trigger price of $5.36/bu.     </t>
  </si>
  <si>
    <t>─ The CCP rate will be at its maximum of $0.36/bu. when the futures forecast of the season-average price received is less than or equal to the national average loan rate of $5.00/bu.</t>
  </si>
  <si>
    <t xml:space="preserve">Table 1.  Futures model forecast of U.S. soybean producers' season-average price received and CCP rate, marketing year 2004/05 </t>
  </si>
  <si>
    <r>
      <t xml:space="preserve">● Counter-cyclical payment rate. </t>
    </r>
    <r>
      <rPr>
        <sz val="12"/>
        <rFont val="Times New Roman"/>
        <family val="1"/>
      </rPr>
      <t xml:space="preserve">The counter-cyclical payment (CCP) rate is equal to the target price less the effective price. The effective price is equal to the direct payment rate plus the higher of the season-average price received or the national average loan rate. For more information on counter- cyclical payments, see:     </t>
    </r>
  </si>
  <si>
    <r>
      <t>●</t>
    </r>
    <r>
      <rPr>
        <sz val="12"/>
        <rFont val="Times New Roman"/>
        <family val="1"/>
      </rPr>
      <t xml:space="preserve"> </t>
    </r>
    <r>
      <rPr>
        <b/>
        <sz val="12"/>
        <rFont val="Times New Roman"/>
        <family val="1"/>
      </rPr>
      <t xml:space="preserve">Futures price. </t>
    </r>
    <r>
      <rPr>
        <sz val="12"/>
        <rFont val="Times New Roman"/>
        <family val="1"/>
      </rPr>
      <t xml:space="preserve">The closing futures prices from the Chicago Board of Trade's (CBOT) contract for No. 2 yellow soybeans are used for this analysis.  The price for the nearby contract is used except when the marketing year month coincides with the month in which the contract expires.  For example, the November contract prices are used for the months of September and October, while the January contract prices are used for the months of November and December, etc.  See Table 3 on the Data worksheet for information on which futures contracts cover which months. For information on how to purchase soybean futures data from the CBOT, see: </t>
    </r>
  </si>
  <si>
    <r>
      <t xml:space="preserve">● Marketing weights. </t>
    </r>
    <r>
      <rPr>
        <sz val="12"/>
        <rFont val="Times New Roman"/>
        <family val="1"/>
      </rPr>
      <t xml:space="preserve">A marketing weight represents the proportion of the marketing year’s crop that is marketed in a given month.  For example, in a given marketing year, 25 percent of the crop may be sold in October. The marketing weight for that month for that marketing year would be 0.25.  Marketing weights are used to construct a weighted season-average price. In this model, a 5-year moving average of these weights is used to compute the forecast. The 5-year average is updated annually. </t>
    </r>
  </si>
  <si>
    <t xml:space="preserve">Table 1.  Futures model forecast of U.S. soybean producers' season-average price received and CCP rate, marketing year 2003/04 </t>
  </si>
  <si>
    <t>http://usda.mannlib.cornell.edu/reports/nassr/price/pap-bb</t>
  </si>
  <si>
    <t>http://usda.mannlib.cornell.edu/reports/nassr/price/zap-bb</t>
  </si>
  <si>
    <t>http://www.ers.usda.gov/publications/FDS/JAN05/fds05a01/</t>
  </si>
  <si>
    <t xml:space="preserve">Table10.  5-year average monthly marketing weights for U.S. soybeans, marketing years 1975-2003  </t>
  </si>
  <si>
    <t xml:space="preserve">Table 8.  5-year average monthly basis (farm price received less futures), for U.S. soybeans, marketing years, 1980-2003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</si>
</sst>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mmmm\ d"/>
    <numFmt numFmtId="171" formatCode="[$-409]mmmm\ d\,\ yyyy;@"/>
    <numFmt numFmtId="172" formatCode="mm/dd/yy;@"/>
    <numFmt numFmtId="173" formatCode="mmmm\ d\,\ yyyy"/>
    <numFmt numFmtId="174" formatCode="[$-409]dddd\,\ mmmm\ dd\,\ yyyy"/>
    <numFmt numFmtId="175" formatCode="[$-409]d\-mmm\-yy;@"/>
    <numFmt numFmtId="176" formatCode="mmm\-yy_)"/>
    <numFmt numFmtId="177" formatCode="mm/dd/yy"/>
    <numFmt numFmtId="178" formatCode="[$-409]mmmm\-yy;@"/>
    <numFmt numFmtId="179" formatCode="[$-409]dd\-mmm\-yy;@"/>
    <numFmt numFmtId="180" formatCode="[$-409]h:mm:ss\ AM/PM"/>
    <numFmt numFmtId="181" formatCode="00000"/>
  </numFmts>
  <fonts count="41">
    <font>
      <sz val="10"/>
      <name val="Arial"/>
      <family val="0"/>
    </font>
    <font>
      <sz val="8"/>
      <name val="Arial"/>
      <family val="0"/>
    </font>
    <font>
      <sz val="12"/>
      <name val="Times New Roman"/>
      <family val="1"/>
    </font>
    <font>
      <u val="single"/>
      <sz val="12"/>
      <name val="Times New Roman"/>
      <family val="1"/>
    </font>
    <font>
      <sz val="12"/>
      <name val="Arial"/>
      <family val="0"/>
    </font>
    <font>
      <b/>
      <sz val="12"/>
      <name val="Times New Roman"/>
      <family val="1"/>
    </font>
    <font>
      <b/>
      <sz val="14"/>
      <name val="Times New Roman"/>
      <family val="1"/>
    </font>
    <font>
      <sz val="10"/>
      <name val="Times New Roman"/>
      <family val="1"/>
    </font>
    <font>
      <i/>
      <sz val="12"/>
      <name val="Times New Roman"/>
      <family val="1"/>
    </font>
    <font>
      <b/>
      <sz val="12"/>
      <name val="Arial"/>
      <family val="2"/>
    </font>
    <font>
      <b/>
      <sz val="10"/>
      <name val="Arial"/>
      <family val="2"/>
    </font>
    <font>
      <sz val="11"/>
      <name val="Arial"/>
      <family val="0"/>
    </font>
    <font>
      <sz val="14"/>
      <name val="Times New Roman"/>
      <family val="1"/>
    </font>
    <font>
      <u val="single"/>
      <sz val="6.85"/>
      <color indexed="36"/>
      <name val="Arial MT"/>
      <family val="0"/>
    </font>
    <font>
      <u val="single"/>
      <sz val="6.85"/>
      <color indexed="12"/>
      <name val="Arial MT"/>
      <family val="0"/>
    </font>
    <font>
      <sz val="12"/>
      <name val="Arial MT"/>
      <family val="0"/>
    </font>
    <font>
      <sz val="14"/>
      <name val="Arial"/>
      <family val="0"/>
    </font>
    <font>
      <sz val="12"/>
      <name val="Fixedsys"/>
      <family val="3"/>
    </font>
    <font>
      <b/>
      <sz val="10"/>
      <name val="Times New Roman"/>
      <family val="1"/>
    </font>
    <font>
      <b/>
      <sz val="14"/>
      <name val="Arial"/>
      <family val="0"/>
    </font>
    <font>
      <b/>
      <sz val="12"/>
      <name val="Fixedsys"/>
      <family val="3"/>
    </font>
    <font>
      <vertAlign val="superscript"/>
      <sz val="10"/>
      <name val="Arial"/>
      <family val="2"/>
    </font>
    <font>
      <u val="single"/>
      <sz val="14"/>
      <name val="Times New Roman"/>
      <family val="1"/>
    </font>
    <font>
      <i/>
      <sz val="10"/>
      <name val="Arial"/>
      <family val="2"/>
    </font>
    <font>
      <b/>
      <u val="single"/>
      <sz val="14"/>
      <color indexed="12"/>
      <name val="Times New Roman"/>
      <family val="1"/>
    </font>
    <font>
      <i/>
      <sz val="10"/>
      <name val="Times New Roman"/>
      <family val="1"/>
    </font>
    <font>
      <u val="single"/>
      <sz val="12"/>
      <color indexed="12"/>
      <name val="Times New Roman"/>
      <family val="1"/>
    </font>
    <font>
      <sz val="10"/>
      <color indexed="10"/>
      <name val="Arial"/>
      <family val="0"/>
    </font>
    <font>
      <sz val="12"/>
      <color indexed="10"/>
      <name val="Times New Roman"/>
      <family val="1"/>
    </font>
    <font>
      <b/>
      <sz val="12"/>
      <color indexed="10"/>
      <name val="Times New Roman"/>
      <family val="1"/>
    </font>
    <font>
      <sz val="10"/>
      <color indexed="8"/>
      <name val="Arial"/>
      <family val="2"/>
    </font>
    <font>
      <sz val="12"/>
      <color indexed="8"/>
      <name val="Times New Roman"/>
      <family val="1"/>
    </font>
    <font>
      <b/>
      <i/>
      <sz val="10"/>
      <name val="Arial"/>
      <family val="2"/>
    </font>
    <font>
      <b/>
      <i/>
      <sz val="12"/>
      <name val="Times New Roman"/>
      <family val="1"/>
    </font>
    <font>
      <sz val="12"/>
      <color indexed="17"/>
      <name val="Times New Roman"/>
      <family val="1"/>
    </font>
    <font>
      <sz val="10"/>
      <color indexed="12"/>
      <name val="Arial"/>
      <family val="0"/>
    </font>
    <font>
      <b/>
      <sz val="10"/>
      <name val="Arial MT"/>
      <family val="0"/>
    </font>
    <font>
      <sz val="10"/>
      <name val="Arial MT"/>
      <family val="0"/>
    </font>
    <font>
      <u val="single"/>
      <sz val="10"/>
      <name val="Arial MT"/>
      <family val="0"/>
    </font>
    <font>
      <u val="single"/>
      <sz val="10"/>
      <name val="Arial"/>
      <family val="0"/>
    </font>
    <font>
      <sz val="10"/>
      <color indexed="44"/>
      <name val="Arial"/>
      <family val="2"/>
    </font>
  </fonts>
  <fills count="13">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47"/>
        <bgColor indexed="64"/>
      </patternFill>
    </fill>
    <fill>
      <patternFill patternType="solid">
        <fgColor indexed="40"/>
        <bgColor indexed="64"/>
      </patternFill>
    </fill>
    <fill>
      <patternFill patternType="solid">
        <fgColor indexed="15"/>
        <bgColor indexed="64"/>
      </patternFill>
    </fill>
    <fill>
      <patternFill patternType="solid">
        <fgColor indexed="9"/>
        <bgColor indexed="64"/>
      </patternFill>
    </fill>
    <fill>
      <patternFill patternType="solid">
        <fgColor indexed="22"/>
        <bgColor indexed="64"/>
      </patternFill>
    </fill>
  </fills>
  <borders count="21">
    <border>
      <left/>
      <right/>
      <top/>
      <bottom/>
      <diagonal/>
    </border>
    <border>
      <left>
        <color indexed="63"/>
      </left>
      <right>
        <color indexed="63"/>
      </right>
      <top>
        <color indexed="63"/>
      </top>
      <bottom style="medium"/>
    </border>
    <border>
      <left style="medium"/>
      <right style="medium"/>
      <top style="medium"/>
      <bottom style="mediu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color indexed="63"/>
      </right>
      <top style="thin"/>
      <bottom>
        <color indexed="63"/>
      </bottom>
    </border>
    <border>
      <left style="thin"/>
      <right>
        <color indexed="63"/>
      </right>
      <top>
        <color indexed="63"/>
      </top>
      <bottom style="medium"/>
    </border>
    <border>
      <left style="thin"/>
      <right>
        <color indexed="63"/>
      </right>
      <top>
        <color indexed="63"/>
      </top>
      <bottom>
        <color indexed="63"/>
      </bottom>
    </border>
    <border>
      <left>
        <color indexed="63"/>
      </left>
      <right style="thin"/>
      <top style="thin"/>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style="medium"/>
      <bottom style="medium"/>
    </border>
    <border>
      <left style="thin"/>
      <right>
        <color indexed="63"/>
      </right>
      <top style="medium"/>
      <bottom style="medium"/>
    </border>
    <border>
      <left style="thin"/>
      <right style="thin"/>
      <top style="medium"/>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style="thin"/>
      <top style="medium"/>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4" fillId="0" borderId="0">
      <alignment/>
      <protection/>
    </xf>
    <xf numFmtId="0" fontId="15" fillId="0" borderId="0">
      <alignment/>
      <protection/>
    </xf>
    <xf numFmtId="0" fontId="4" fillId="0" borderId="0">
      <alignment/>
      <protection/>
    </xf>
    <xf numFmtId="9" fontId="0" fillId="0" borderId="0" applyFont="0" applyFill="0" applyBorder="0" applyAlignment="0" applyProtection="0"/>
  </cellStyleXfs>
  <cellXfs count="490">
    <xf numFmtId="0" fontId="0" fillId="0" borderId="0" xfId="0" applyAlignment="1">
      <alignment/>
    </xf>
    <xf numFmtId="0" fontId="2" fillId="0" borderId="0" xfId="0" applyFont="1" applyAlignment="1">
      <alignment horizontal="left" indent="2"/>
    </xf>
    <xf numFmtId="0" fontId="2" fillId="0" borderId="0" xfId="0" applyFont="1" applyAlignment="1">
      <alignment horizontal="left" indent="1"/>
    </xf>
    <xf numFmtId="0" fontId="2"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4" fillId="0" borderId="0" xfId="0" applyFont="1" applyAlignment="1">
      <alignment/>
    </xf>
    <xf numFmtId="0" fontId="2" fillId="0" borderId="0" xfId="0" applyNumberFormat="1" applyFont="1" applyAlignment="1">
      <alignment/>
    </xf>
    <xf numFmtId="0" fontId="5" fillId="0" borderId="0" xfId="0" applyNumberFormat="1" applyFont="1" applyAlignment="1">
      <alignment/>
    </xf>
    <xf numFmtId="0" fontId="9" fillId="0" borderId="1" xfId="0" applyFont="1" applyBorder="1" applyAlignment="1">
      <alignment/>
    </xf>
    <xf numFmtId="0" fontId="10" fillId="0" borderId="1" xfId="0" applyFont="1" applyBorder="1" applyAlignment="1">
      <alignment/>
    </xf>
    <xf numFmtId="0" fontId="4" fillId="0" borderId="0" xfId="0" applyFont="1" applyBorder="1" applyAlignment="1">
      <alignment/>
    </xf>
    <xf numFmtId="0" fontId="0" fillId="0" borderId="1" xfId="0" applyBorder="1" applyAlignment="1">
      <alignment/>
    </xf>
    <xf numFmtId="0" fontId="0" fillId="0" borderId="0" xfId="0" applyBorder="1" applyAlignment="1">
      <alignment/>
    </xf>
    <xf numFmtId="0" fontId="11" fillId="0" borderId="0" xfId="0" applyFont="1" applyBorder="1" applyAlignment="1">
      <alignment/>
    </xf>
    <xf numFmtId="0" fontId="12" fillId="0" borderId="0" xfId="0" applyFont="1" applyAlignment="1">
      <alignment/>
    </xf>
    <xf numFmtId="0" fontId="15" fillId="0" borderId="0" xfId="22">
      <alignment/>
      <protection/>
    </xf>
    <xf numFmtId="0" fontId="10" fillId="0" borderId="0" xfId="22" applyNumberFormat="1" applyFont="1">
      <alignment/>
      <protection/>
    </xf>
    <xf numFmtId="0" fontId="4" fillId="0" borderId="0" xfId="23">
      <alignment/>
      <protection/>
    </xf>
    <xf numFmtId="0" fontId="4" fillId="0" borderId="0" xfId="0" applyFont="1" applyAlignment="1">
      <alignment/>
    </xf>
    <xf numFmtId="0" fontId="15" fillId="0" borderId="0" xfId="22" applyAlignment="1">
      <alignment horizontal="center"/>
      <protection/>
    </xf>
    <xf numFmtId="0" fontId="15" fillId="0" borderId="0" xfId="22" applyFont="1" applyAlignment="1">
      <alignment horizontal="center"/>
      <protection/>
    </xf>
    <xf numFmtId="170" fontId="10" fillId="0" borderId="0" xfId="22" applyNumberFormat="1" applyFont="1" applyAlignment="1">
      <alignment horizontal="left"/>
      <protection/>
    </xf>
    <xf numFmtId="0" fontId="10" fillId="0" borderId="0" xfId="0" applyFont="1" applyAlignment="1">
      <alignment/>
    </xf>
    <xf numFmtId="0" fontId="16" fillId="0" borderId="0" xfId="0" applyFont="1" applyAlignment="1">
      <alignment/>
    </xf>
    <xf numFmtId="0" fontId="9" fillId="0" borderId="0" xfId="0" applyFont="1" applyAlignment="1">
      <alignment/>
    </xf>
    <xf numFmtId="16" fontId="10" fillId="0" borderId="0" xfId="22" applyNumberFormat="1" applyFont="1">
      <alignment/>
      <protection/>
    </xf>
    <xf numFmtId="0" fontId="17" fillId="0" borderId="0" xfId="0" applyFont="1" applyAlignment="1">
      <alignment/>
    </xf>
    <xf numFmtId="0" fontId="19" fillId="0" borderId="0" xfId="0" applyFont="1" applyAlignment="1">
      <alignment/>
    </xf>
    <xf numFmtId="0" fontId="4" fillId="0" borderId="0" xfId="0" applyFont="1" applyAlignment="1">
      <alignment horizontal="left" indent="1"/>
    </xf>
    <xf numFmtId="0" fontId="2" fillId="0" borderId="0" xfId="22" applyFont="1" applyBorder="1">
      <alignment/>
      <protection/>
    </xf>
    <xf numFmtId="0" fontId="7" fillId="0" borderId="0" xfId="0" applyFont="1" applyBorder="1" applyAlignment="1">
      <alignment/>
    </xf>
    <xf numFmtId="0" fontId="2" fillId="0" borderId="0" xfId="0" applyFont="1" applyBorder="1" applyAlignment="1">
      <alignment/>
    </xf>
    <xf numFmtId="0" fontId="5" fillId="0" borderId="0" xfId="0" applyFont="1" applyAlignment="1">
      <alignment horizontal="left"/>
    </xf>
    <xf numFmtId="0" fontId="9" fillId="0" borderId="0" xfId="0" applyFont="1" applyAlignment="1">
      <alignment/>
    </xf>
    <xf numFmtId="0" fontId="5" fillId="2" borderId="0" xfId="0" applyFont="1" applyFill="1" applyAlignment="1">
      <alignment/>
    </xf>
    <xf numFmtId="0" fontId="5" fillId="0" borderId="0" xfId="0" applyFont="1" applyFill="1" applyAlignment="1">
      <alignment/>
    </xf>
    <xf numFmtId="0" fontId="2" fillId="0" borderId="0" xfId="0" applyFont="1" applyFill="1" applyAlignment="1">
      <alignment/>
    </xf>
    <xf numFmtId="0" fontId="0" fillId="0" borderId="0" xfId="0" applyFill="1" applyAlignment="1">
      <alignment/>
    </xf>
    <xf numFmtId="0" fontId="4" fillId="0" borderId="0" xfId="0" applyFont="1" applyFill="1" applyAlignment="1">
      <alignment/>
    </xf>
    <xf numFmtId="0" fontId="17" fillId="0" borderId="0" xfId="0" applyFont="1" applyFill="1" applyAlignment="1">
      <alignment/>
    </xf>
    <xf numFmtId="0" fontId="0" fillId="0" borderId="0" xfId="0" applyFill="1" applyBorder="1" applyAlignment="1">
      <alignment/>
    </xf>
    <xf numFmtId="0" fontId="11" fillId="0" borderId="0" xfId="0" applyFont="1" applyFill="1" applyAlignment="1">
      <alignment/>
    </xf>
    <xf numFmtId="0" fontId="11" fillId="0" borderId="0" xfId="0" applyFont="1" applyFill="1" applyBorder="1" applyAlignment="1">
      <alignment/>
    </xf>
    <xf numFmtId="0" fontId="2" fillId="0" borderId="0" xfId="0" applyFont="1" applyFill="1" applyBorder="1" applyAlignment="1">
      <alignment/>
    </xf>
    <xf numFmtId="2" fontId="11" fillId="0" borderId="0" xfId="0" applyNumberFormat="1" applyFont="1" applyFill="1" applyBorder="1" applyAlignment="1">
      <alignment/>
    </xf>
    <xf numFmtId="0" fontId="0" fillId="3" borderId="0" xfId="0" applyFill="1" applyAlignment="1">
      <alignment/>
    </xf>
    <xf numFmtId="0" fontId="21" fillId="0" borderId="0" xfId="0" applyFont="1" applyAlignment="1" quotePrefix="1">
      <alignment/>
    </xf>
    <xf numFmtId="0" fontId="0" fillId="4" borderId="0" xfId="0" applyFill="1" applyAlignment="1">
      <alignment/>
    </xf>
    <xf numFmtId="2" fontId="0" fillId="4" borderId="0" xfId="0" applyNumberFormat="1" applyFill="1" applyAlignment="1">
      <alignment/>
    </xf>
    <xf numFmtId="2" fontId="0" fillId="4" borderId="1" xfId="0" applyNumberFormat="1" applyFill="1" applyBorder="1" applyAlignment="1">
      <alignment/>
    </xf>
    <xf numFmtId="0" fontId="0" fillId="5" borderId="0" xfId="0" applyFill="1" applyAlignment="1">
      <alignment/>
    </xf>
    <xf numFmtId="2" fontId="0" fillId="5" borderId="0" xfId="0" applyNumberFormat="1" applyFill="1" applyAlignment="1">
      <alignment/>
    </xf>
    <xf numFmtId="2" fontId="0" fillId="5" borderId="1" xfId="0" applyNumberFormat="1" applyFill="1" applyBorder="1" applyAlignment="1">
      <alignment/>
    </xf>
    <xf numFmtId="0" fontId="0" fillId="5" borderId="0" xfId="0" applyFill="1" applyBorder="1" applyAlignment="1">
      <alignment/>
    </xf>
    <xf numFmtId="2" fontId="0" fillId="6" borderId="0" xfId="0" applyNumberFormat="1" applyFill="1" applyAlignment="1">
      <alignment/>
    </xf>
    <xf numFmtId="0" fontId="0" fillId="6" borderId="0" xfId="0" applyFill="1" applyAlignment="1">
      <alignment/>
    </xf>
    <xf numFmtId="0" fontId="0" fillId="6" borderId="0" xfId="0" applyFill="1" applyAlignment="1" quotePrefix="1">
      <alignment/>
    </xf>
    <xf numFmtId="2" fontId="0" fillId="6" borderId="1" xfId="0" applyNumberFormat="1" applyFill="1" applyBorder="1" applyAlignment="1">
      <alignment/>
    </xf>
    <xf numFmtId="0" fontId="0" fillId="7" borderId="0" xfId="0" applyFill="1" applyAlignment="1">
      <alignment/>
    </xf>
    <xf numFmtId="0" fontId="0" fillId="7" borderId="1" xfId="0" applyFill="1" applyBorder="1" applyAlignment="1">
      <alignment/>
    </xf>
    <xf numFmtId="2" fontId="0" fillId="7" borderId="0" xfId="0" applyNumberFormat="1" applyFill="1" applyAlignment="1">
      <alignment/>
    </xf>
    <xf numFmtId="169" fontId="0" fillId="7" borderId="0" xfId="0" applyNumberFormat="1" applyFill="1" applyAlignment="1">
      <alignment/>
    </xf>
    <xf numFmtId="2" fontId="0" fillId="7" borderId="1" xfId="0" applyNumberFormat="1" applyFill="1" applyBorder="1" applyAlignment="1">
      <alignment/>
    </xf>
    <xf numFmtId="0" fontId="0" fillId="7" borderId="0" xfId="0" applyFill="1" applyBorder="1" applyAlignment="1">
      <alignment/>
    </xf>
    <xf numFmtId="0" fontId="0" fillId="0" borderId="0" xfId="0" applyFont="1" applyBorder="1" applyAlignment="1">
      <alignment/>
    </xf>
    <xf numFmtId="0" fontId="9" fillId="8" borderId="1" xfId="0" applyFont="1" applyFill="1" applyBorder="1" applyAlignment="1">
      <alignment/>
    </xf>
    <xf numFmtId="0" fontId="0" fillId="8" borderId="1" xfId="0" applyFill="1" applyBorder="1" applyAlignment="1">
      <alignment/>
    </xf>
    <xf numFmtId="0" fontId="0" fillId="8" borderId="0" xfId="0" applyFill="1" applyAlignment="1">
      <alignment/>
    </xf>
    <xf numFmtId="0" fontId="9" fillId="8" borderId="0" xfId="0" applyFont="1" applyFill="1" applyBorder="1" applyAlignment="1">
      <alignment/>
    </xf>
    <xf numFmtId="0" fontId="0" fillId="8" borderId="0" xfId="0" applyFill="1" applyBorder="1" applyAlignment="1">
      <alignment/>
    </xf>
    <xf numFmtId="2" fontId="11" fillId="8" borderId="2" xfId="0" applyNumberFormat="1" applyFont="1" applyFill="1" applyBorder="1" applyAlignment="1">
      <alignment/>
    </xf>
    <xf numFmtId="169" fontId="0" fillId="8" borderId="0" xfId="0" applyNumberFormat="1" applyFill="1" applyBorder="1" applyAlignment="1">
      <alignment/>
    </xf>
    <xf numFmtId="0" fontId="9" fillId="3" borderId="1" xfId="0" applyFont="1" applyFill="1" applyBorder="1" applyAlignment="1">
      <alignment/>
    </xf>
    <xf numFmtId="0" fontId="0" fillId="3" borderId="1" xfId="0" applyFill="1" applyBorder="1" applyAlignment="1">
      <alignment/>
    </xf>
    <xf numFmtId="0" fontId="11" fillId="3" borderId="0" xfId="0" applyFont="1" applyFill="1" applyAlignment="1">
      <alignment/>
    </xf>
    <xf numFmtId="0" fontId="9" fillId="3" borderId="0" xfId="0" applyFont="1" applyFill="1" applyBorder="1" applyAlignment="1">
      <alignment/>
    </xf>
    <xf numFmtId="0" fontId="11" fillId="3" borderId="0" xfId="0" applyFont="1" applyFill="1" applyBorder="1" applyAlignment="1">
      <alignment/>
    </xf>
    <xf numFmtId="0" fontId="11" fillId="3" borderId="0" xfId="0" applyFont="1" applyFill="1" applyBorder="1" applyAlignment="1">
      <alignment/>
    </xf>
    <xf numFmtId="2" fontId="11" fillId="3" borderId="2" xfId="0" applyNumberFormat="1" applyFont="1" applyFill="1" applyBorder="1" applyAlignment="1">
      <alignment/>
    </xf>
    <xf numFmtId="2" fontId="11" fillId="3" borderId="3" xfId="0" applyNumberFormat="1" applyFont="1" applyFill="1" applyBorder="1" applyAlignment="1">
      <alignment/>
    </xf>
    <xf numFmtId="0" fontId="0" fillId="3" borderId="0" xfId="0" applyFill="1" applyBorder="1" applyAlignment="1">
      <alignment/>
    </xf>
    <xf numFmtId="0" fontId="2" fillId="3" borderId="0" xfId="0" applyFont="1" applyFill="1" applyBorder="1" applyAlignment="1">
      <alignment/>
    </xf>
    <xf numFmtId="2" fontId="0" fillId="3" borderId="3" xfId="0" applyNumberFormat="1" applyFill="1" applyBorder="1" applyAlignment="1">
      <alignment/>
    </xf>
    <xf numFmtId="0" fontId="0" fillId="3" borderId="0" xfId="0" applyFont="1" applyFill="1" applyBorder="1" applyAlignment="1">
      <alignment/>
    </xf>
    <xf numFmtId="0" fontId="0" fillId="3" borderId="0" xfId="0" applyFont="1" applyFill="1" applyAlignment="1">
      <alignment/>
    </xf>
    <xf numFmtId="0" fontId="0" fillId="0" borderId="0" xfId="0" applyFont="1" applyAlignment="1">
      <alignment/>
    </xf>
    <xf numFmtId="2" fontId="0" fillId="3" borderId="0" xfId="0" applyNumberFormat="1" applyFont="1" applyFill="1" applyBorder="1" applyAlignment="1">
      <alignment/>
    </xf>
    <xf numFmtId="0" fontId="0" fillId="8" borderId="0" xfId="0" applyFont="1" applyFill="1" applyAlignment="1">
      <alignment/>
    </xf>
    <xf numFmtId="0" fontId="0" fillId="7" borderId="4" xfId="0" applyFill="1" applyBorder="1" applyAlignment="1">
      <alignment/>
    </xf>
    <xf numFmtId="0" fontId="0" fillId="8" borderId="4" xfId="0" applyFill="1" applyBorder="1" applyAlignment="1">
      <alignment/>
    </xf>
    <xf numFmtId="0" fontId="0" fillId="3" borderId="4" xfId="0" applyFill="1" applyBorder="1" applyAlignment="1">
      <alignment/>
    </xf>
    <xf numFmtId="169" fontId="0" fillId="7" borderId="5" xfId="0" applyNumberFormat="1" applyFill="1" applyBorder="1" applyAlignment="1">
      <alignment/>
    </xf>
    <xf numFmtId="0" fontId="10" fillId="0" borderId="0" xfId="0" applyFont="1" applyBorder="1" applyAlignment="1">
      <alignment/>
    </xf>
    <xf numFmtId="168" fontId="0" fillId="7" borderId="0" xfId="0" applyNumberFormat="1" applyFill="1" applyAlignment="1">
      <alignment/>
    </xf>
    <xf numFmtId="0" fontId="0" fillId="0" borderId="1" xfId="0" applyFont="1" applyBorder="1" applyAlignment="1">
      <alignment/>
    </xf>
    <xf numFmtId="0" fontId="0" fillId="0" borderId="0" xfId="0" applyFont="1" applyAlignment="1">
      <alignment/>
    </xf>
    <xf numFmtId="0" fontId="0" fillId="0" borderId="0" xfId="22" applyFont="1" applyBorder="1">
      <alignment/>
      <protection/>
    </xf>
    <xf numFmtId="0" fontId="10" fillId="6" borderId="1" xfId="0" applyFont="1" applyFill="1" applyBorder="1" applyAlignment="1">
      <alignment/>
    </xf>
    <xf numFmtId="0" fontId="0" fillId="6" borderId="1" xfId="0" applyFont="1" applyFill="1" applyBorder="1" applyAlignment="1">
      <alignment/>
    </xf>
    <xf numFmtId="0" fontId="0" fillId="6" borderId="0" xfId="22" applyFont="1" applyFill="1" applyBorder="1">
      <alignment/>
      <protection/>
    </xf>
    <xf numFmtId="0" fontId="10" fillId="6" borderId="0" xfId="22" applyNumberFormat="1" applyFont="1" applyFill="1">
      <alignment/>
      <protection/>
    </xf>
    <xf numFmtId="2" fontId="0" fillId="6" borderId="0" xfId="22" applyNumberFormat="1" applyFont="1" applyFill="1">
      <alignment/>
      <protection/>
    </xf>
    <xf numFmtId="0" fontId="0" fillId="6" borderId="0" xfId="22" applyNumberFormat="1" applyFont="1" applyFill="1">
      <alignment/>
      <protection/>
    </xf>
    <xf numFmtId="0" fontId="0" fillId="6" borderId="0" xfId="22" applyNumberFormat="1" applyFont="1" applyFill="1" applyBorder="1">
      <alignment/>
      <protection/>
    </xf>
    <xf numFmtId="0" fontId="10" fillId="4" borderId="0" xfId="22" applyNumberFormat="1" applyFont="1" applyFill="1">
      <alignment/>
      <protection/>
    </xf>
    <xf numFmtId="0" fontId="10" fillId="5" borderId="0" xfId="22" applyNumberFormat="1" applyFont="1" applyFill="1">
      <alignment/>
      <protection/>
    </xf>
    <xf numFmtId="0" fontId="10" fillId="4" borderId="1" xfId="0" applyFont="1" applyFill="1" applyBorder="1" applyAlignment="1">
      <alignment/>
    </xf>
    <xf numFmtId="0" fontId="0" fillId="4" borderId="1" xfId="0" applyFont="1" applyFill="1" applyBorder="1" applyAlignment="1">
      <alignment/>
    </xf>
    <xf numFmtId="0" fontId="0" fillId="4" borderId="0" xfId="22" applyFont="1" applyFill="1">
      <alignment/>
      <protection/>
    </xf>
    <xf numFmtId="0" fontId="0" fillId="4" borderId="1" xfId="22" applyFont="1" applyFill="1" applyBorder="1" applyAlignment="1">
      <alignment horizontal="left"/>
      <protection/>
    </xf>
    <xf numFmtId="0" fontId="0" fillId="4" borderId="1" xfId="22" applyFont="1" applyFill="1" applyBorder="1">
      <alignment/>
      <protection/>
    </xf>
    <xf numFmtId="0" fontId="10" fillId="4" borderId="0" xfId="22" applyFont="1" applyFill="1" applyBorder="1">
      <alignment/>
      <protection/>
    </xf>
    <xf numFmtId="0" fontId="0" fillId="4" borderId="0" xfId="22" applyFont="1" applyFill="1" applyBorder="1" applyAlignment="1">
      <alignment horizontal="left"/>
      <protection/>
    </xf>
    <xf numFmtId="0" fontId="0" fillId="4" borderId="0" xfId="22" applyFont="1" applyFill="1" applyBorder="1">
      <alignment/>
      <protection/>
    </xf>
    <xf numFmtId="2" fontId="0" fillId="4" borderId="0" xfId="22" applyNumberFormat="1" applyFont="1" applyFill="1">
      <alignment/>
      <protection/>
    </xf>
    <xf numFmtId="0" fontId="0" fillId="4" borderId="0" xfId="22" applyNumberFormat="1" applyFont="1" applyFill="1">
      <alignment/>
      <protection/>
    </xf>
    <xf numFmtId="176" fontId="0" fillId="4" borderId="0" xfId="22" applyNumberFormat="1" applyFont="1" applyFill="1" applyProtection="1">
      <alignment/>
      <protection/>
    </xf>
    <xf numFmtId="0" fontId="0" fillId="4" borderId="0" xfId="22" applyNumberFormat="1" applyFont="1" applyFill="1" applyBorder="1">
      <alignment/>
      <protection/>
    </xf>
    <xf numFmtId="0" fontId="0" fillId="5" borderId="1" xfId="22" applyFont="1" applyFill="1" applyBorder="1">
      <alignment/>
      <protection/>
    </xf>
    <xf numFmtId="0" fontId="0" fillId="5" borderId="0" xfId="22" applyFont="1" applyFill="1" applyBorder="1">
      <alignment/>
      <protection/>
    </xf>
    <xf numFmtId="0" fontId="0" fillId="5" borderId="0" xfId="22" applyFont="1" applyFill="1">
      <alignment/>
      <protection/>
    </xf>
    <xf numFmtId="0" fontId="0" fillId="5" borderId="0" xfId="22" applyFont="1" applyFill="1" applyAlignment="1">
      <alignment horizontal="left"/>
      <protection/>
    </xf>
    <xf numFmtId="2" fontId="0" fillId="5" borderId="0" xfId="22" applyNumberFormat="1" applyFont="1" applyFill="1">
      <alignment/>
      <protection/>
    </xf>
    <xf numFmtId="0" fontId="0" fillId="5" borderId="0" xfId="22" applyNumberFormat="1" applyFont="1" applyFill="1">
      <alignment/>
      <protection/>
    </xf>
    <xf numFmtId="170" fontId="0" fillId="5" borderId="1" xfId="22" applyNumberFormat="1" applyFont="1" applyFill="1" applyBorder="1" applyAlignment="1">
      <alignment horizontal="left"/>
      <protection/>
    </xf>
    <xf numFmtId="0" fontId="10" fillId="7" borderId="0" xfId="22" applyNumberFormat="1" applyFont="1" applyFill="1">
      <alignment/>
      <protection/>
    </xf>
    <xf numFmtId="175" fontId="0" fillId="7" borderId="0" xfId="22" applyNumberFormat="1" applyFont="1" applyFill="1">
      <alignment/>
      <protection/>
    </xf>
    <xf numFmtId="0" fontId="0" fillId="7" borderId="1" xfId="0" applyFont="1" applyFill="1" applyBorder="1" applyAlignment="1">
      <alignment/>
    </xf>
    <xf numFmtId="0" fontId="0" fillId="7" borderId="0" xfId="0" applyFont="1" applyFill="1" applyAlignment="1">
      <alignment/>
    </xf>
    <xf numFmtId="0" fontId="10" fillId="7" borderId="1" xfId="0" applyFont="1" applyFill="1" applyBorder="1" applyAlignment="1">
      <alignment/>
    </xf>
    <xf numFmtId="0" fontId="0" fillId="7" borderId="0" xfId="22" applyFont="1" applyFill="1">
      <alignment/>
      <protection/>
    </xf>
    <xf numFmtId="0" fontId="10" fillId="7" borderId="0" xfId="22" applyFont="1" applyFill="1" applyBorder="1">
      <alignment/>
      <protection/>
    </xf>
    <xf numFmtId="2" fontId="0" fillId="7" borderId="0" xfId="22" applyNumberFormat="1" applyFont="1" applyFill="1">
      <alignment/>
      <protection/>
    </xf>
    <xf numFmtId="0" fontId="0" fillId="7" borderId="0" xfId="22" applyNumberFormat="1" applyFont="1" applyFill="1">
      <alignment/>
      <protection/>
    </xf>
    <xf numFmtId="0" fontId="0" fillId="7" borderId="0" xfId="22" applyNumberFormat="1" applyFont="1" applyFill="1" applyBorder="1">
      <alignment/>
      <protection/>
    </xf>
    <xf numFmtId="0" fontId="0" fillId="7" borderId="1" xfId="22" applyNumberFormat="1" applyFont="1" applyFill="1" applyBorder="1">
      <alignment/>
      <protection/>
    </xf>
    <xf numFmtId="16" fontId="0" fillId="7" borderId="1" xfId="22" applyNumberFormat="1" applyFont="1" applyFill="1" applyBorder="1">
      <alignment/>
      <protection/>
    </xf>
    <xf numFmtId="0" fontId="0" fillId="7" borderId="1" xfId="22" applyFont="1" applyFill="1" applyBorder="1">
      <alignment/>
      <protection/>
    </xf>
    <xf numFmtId="0" fontId="0" fillId="0" borderId="0" xfId="22" applyFont="1">
      <alignment/>
      <protection/>
    </xf>
    <xf numFmtId="0" fontId="0" fillId="7" borderId="0" xfId="22" applyFont="1" applyFill="1" applyAlignment="1">
      <alignment horizontal="left"/>
      <protection/>
    </xf>
    <xf numFmtId="0" fontId="0" fillId="7" borderId="0" xfId="22" applyFont="1" applyFill="1" applyAlignment="1">
      <alignment horizontal="center"/>
      <protection/>
    </xf>
    <xf numFmtId="0" fontId="0" fillId="7" borderId="0" xfId="0" applyFont="1" applyFill="1" applyBorder="1" applyAlignment="1">
      <alignment/>
    </xf>
    <xf numFmtId="2" fontId="0" fillId="7" borderId="1" xfId="22" applyNumberFormat="1" applyFont="1" applyFill="1" applyBorder="1">
      <alignment/>
      <protection/>
    </xf>
    <xf numFmtId="0" fontId="0" fillId="0" borderId="0" xfId="0" applyFont="1" applyFill="1" applyAlignment="1">
      <alignment/>
    </xf>
    <xf numFmtId="0" fontId="0" fillId="0" borderId="0" xfId="22" applyFont="1" applyFill="1" applyBorder="1" applyAlignment="1">
      <alignment horizontal="left"/>
      <protection/>
    </xf>
    <xf numFmtId="0" fontId="0" fillId="0" borderId="0" xfId="22" applyFont="1" applyFill="1">
      <alignment/>
      <protection/>
    </xf>
    <xf numFmtId="0" fontId="0" fillId="0" borderId="1" xfId="22" applyFont="1" applyBorder="1">
      <alignment/>
      <protection/>
    </xf>
    <xf numFmtId="0" fontId="0" fillId="0" borderId="1" xfId="22" applyFont="1" applyFill="1" applyBorder="1">
      <alignment/>
      <protection/>
    </xf>
    <xf numFmtId="175" fontId="0" fillId="6" borderId="0" xfId="22" applyNumberFormat="1" applyFont="1" applyFill="1">
      <alignment/>
      <protection/>
    </xf>
    <xf numFmtId="175" fontId="0" fillId="4" borderId="0" xfId="22" applyNumberFormat="1" applyFont="1" applyFill="1">
      <alignment/>
      <protection/>
    </xf>
    <xf numFmtId="175" fontId="0" fillId="7" borderId="0" xfId="22" applyNumberFormat="1" applyFont="1" applyFill="1" applyBorder="1">
      <alignment/>
      <protection/>
    </xf>
    <xf numFmtId="0" fontId="0" fillId="4" borderId="0" xfId="0" applyFont="1" applyFill="1" applyBorder="1" applyAlignment="1">
      <alignment/>
    </xf>
    <xf numFmtId="175" fontId="0" fillId="5" borderId="0" xfId="22" applyNumberFormat="1" applyFont="1" applyFill="1" applyAlignment="1">
      <alignment/>
      <protection/>
    </xf>
    <xf numFmtId="0" fontId="0" fillId="5" borderId="0" xfId="22" applyFont="1" applyFill="1" applyAlignment="1">
      <alignment horizontal="right"/>
      <protection/>
    </xf>
    <xf numFmtId="177" fontId="0" fillId="5" borderId="0" xfId="22" applyNumberFormat="1" applyFont="1" applyFill="1">
      <alignment/>
      <protection/>
    </xf>
    <xf numFmtId="171" fontId="0" fillId="5" borderId="0" xfId="22" applyNumberFormat="1" applyFont="1" applyFill="1">
      <alignment/>
      <protection/>
    </xf>
    <xf numFmtId="2" fontId="0" fillId="5" borderId="0" xfId="0" applyNumberFormat="1" applyFont="1" applyFill="1" applyAlignment="1">
      <alignment/>
    </xf>
    <xf numFmtId="2" fontId="0" fillId="5" borderId="0" xfId="22" applyNumberFormat="1" applyFont="1" applyFill="1" applyBorder="1">
      <alignment/>
      <protection/>
    </xf>
    <xf numFmtId="0" fontId="0" fillId="5" borderId="0" xfId="22" applyNumberFormat="1" applyFont="1" applyFill="1" applyBorder="1">
      <alignment/>
      <protection/>
    </xf>
    <xf numFmtId="175" fontId="0" fillId="5" borderId="0" xfId="22" applyNumberFormat="1" applyFont="1" applyFill="1" applyBorder="1" applyAlignment="1">
      <alignment/>
      <protection/>
    </xf>
    <xf numFmtId="171" fontId="0" fillId="5" borderId="0" xfId="22" applyNumberFormat="1" applyFont="1" applyFill="1" applyBorder="1">
      <alignment/>
      <protection/>
    </xf>
    <xf numFmtId="2" fontId="0" fillId="5" borderId="0" xfId="0" applyNumberFormat="1" applyFont="1" applyFill="1" applyBorder="1" applyAlignment="1">
      <alignment/>
    </xf>
    <xf numFmtId="0" fontId="0" fillId="5" borderId="1" xfId="22" applyNumberFormat="1" applyFont="1" applyFill="1" applyBorder="1">
      <alignment/>
      <protection/>
    </xf>
    <xf numFmtId="171" fontId="0" fillId="5" borderId="1" xfId="22" applyNumberFormat="1" applyFont="1" applyFill="1" applyBorder="1">
      <alignment/>
      <protection/>
    </xf>
    <xf numFmtId="2" fontId="0" fillId="5" borderId="1" xfId="0" applyNumberFormat="1" applyFont="1" applyFill="1" applyBorder="1" applyAlignment="1">
      <alignment/>
    </xf>
    <xf numFmtId="2" fontId="0" fillId="5" borderId="1" xfId="22" applyNumberFormat="1" applyFont="1" applyFill="1" applyBorder="1">
      <alignment/>
      <protection/>
    </xf>
    <xf numFmtId="0" fontId="0" fillId="0" borderId="0" xfId="22" applyFont="1" applyFill="1" applyBorder="1">
      <alignment/>
      <protection/>
    </xf>
    <xf numFmtId="2" fontId="21" fillId="0" borderId="0" xfId="0" applyNumberFormat="1" applyFont="1" applyFill="1" applyBorder="1" applyAlignment="1" quotePrefix="1">
      <alignment/>
    </xf>
    <xf numFmtId="0" fontId="0" fillId="0" borderId="0" xfId="0" applyFont="1" applyAlignment="1">
      <alignment/>
    </xf>
    <xf numFmtId="0" fontId="22" fillId="0" borderId="0" xfId="0" applyFont="1" applyAlignment="1">
      <alignment/>
    </xf>
    <xf numFmtId="0" fontId="9" fillId="0" borderId="0" xfId="0" applyFont="1" applyFill="1" applyAlignment="1">
      <alignment/>
    </xf>
    <xf numFmtId="0" fontId="2" fillId="9" borderId="0" xfId="0" applyFont="1" applyFill="1" applyAlignment="1">
      <alignment/>
    </xf>
    <xf numFmtId="0" fontId="18" fillId="9" borderId="0" xfId="0" applyFont="1" applyFill="1" applyAlignment="1">
      <alignment/>
    </xf>
    <xf numFmtId="0" fontId="2" fillId="10" borderId="0" xfId="0" applyFont="1" applyFill="1" applyAlignment="1">
      <alignment/>
    </xf>
    <xf numFmtId="0" fontId="5" fillId="10" borderId="0" xfId="0" applyFont="1" applyFill="1" applyAlignment="1">
      <alignment/>
    </xf>
    <xf numFmtId="0" fontId="2" fillId="2" borderId="0" xfId="0" applyFont="1" applyFill="1" applyAlignment="1">
      <alignment/>
    </xf>
    <xf numFmtId="2" fontId="0" fillId="10" borderId="0" xfId="0" applyNumberFormat="1" applyFill="1" applyAlignment="1">
      <alignment/>
    </xf>
    <xf numFmtId="168" fontId="0" fillId="2" borderId="0" xfId="0" applyNumberFormat="1" applyFill="1" applyAlignment="1">
      <alignment/>
    </xf>
    <xf numFmtId="168" fontId="0" fillId="7" borderId="1" xfId="0" applyNumberFormat="1" applyFill="1" applyBorder="1" applyAlignment="1">
      <alignment/>
    </xf>
    <xf numFmtId="175" fontId="2" fillId="0" borderId="2" xfId="0" applyNumberFormat="1" applyFont="1" applyBorder="1" applyAlignment="1">
      <alignment/>
    </xf>
    <xf numFmtId="2" fontId="2" fillId="0" borderId="2" xfId="0" applyNumberFormat="1" applyFont="1" applyBorder="1" applyAlignment="1">
      <alignment/>
    </xf>
    <xf numFmtId="0" fontId="6" fillId="0" borderId="0" xfId="0" applyFont="1" applyAlignment="1">
      <alignment horizontal="left"/>
    </xf>
    <xf numFmtId="2" fontId="0" fillId="7" borderId="1" xfId="0" applyNumberFormat="1" applyFill="1" applyBorder="1" applyAlignment="1">
      <alignment horizontal="right"/>
    </xf>
    <xf numFmtId="0" fontId="5" fillId="0" borderId="0" xfId="0" applyFont="1" applyAlignment="1">
      <alignment horizontal="left" indent="1"/>
    </xf>
    <xf numFmtId="0" fontId="18" fillId="0" borderId="0" xfId="0" applyFont="1" applyAlignment="1">
      <alignment horizontal="left" indent="1"/>
    </xf>
    <xf numFmtId="0" fontId="6" fillId="0" borderId="0" xfId="0" applyFont="1" applyAlignment="1">
      <alignment wrapText="1"/>
    </xf>
    <xf numFmtId="0" fontId="2" fillId="0" borderId="0" xfId="0" applyFont="1" applyAlignment="1">
      <alignment horizontal="left" wrapText="1" indent="1"/>
    </xf>
    <xf numFmtId="0" fontId="2" fillId="0" borderId="0" xfId="0" applyFont="1" applyAlignment="1">
      <alignment horizontal="left" indent="3"/>
    </xf>
    <xf numFmtId="0" fontId="24" fillId="0" borderId="0" xfId="20" applyFont="1" applyAlignment="1">
      <alignment horizontal="left" indent="1"/>
    </xf>
    <xf numFmtId="0" fontId="2" fillId="0" borderId="0" xfId="0" applyFont="1" applyAlignment="1">
      <alignment horizontal="left" wrapText="1" indent="3"/>
    </xf>
    <xf numFmtId="0" fontId="9" fillId="0" borderId="0" xfId="0" applyFont="1" applyAlignment="1">
      <alignment horizontal="right"/>
    </xf>
    <xf numFmtId="0" fontId="5" fillId="0" borderId="0" xfId="0" applyFont="1" applyAlignment="1">
      <alignment horizontal="right"/>
    </xf>
    <xf numFmtId="0" fontId="2" fillId="0" borderId="0" xfId="0" applyFont="1" applyAlignment="1">
      <alignment horizontal="right"/>
    </xf>
    <xf numFmtId="0" fontId="7" fillId="0" borderId="0" xfId="0" applyFont="1" applyAlignment="1">
      <alignment horizontal="left" indent="1"/>
    </xf>
    <xf numFmtId="0" fontId="2" fillId="0" borderId="0" xfId="0" applyFont="1" applyAlignment="1">
      <alignment horizontal="left" indent="4"/>
    </xf>
    <xf numFmtId="0" fontId="2" fillId="0" borderId="0" xfId="0" applyNumberFormat="1" applyFont="1" applyAlignment="1">
      <alignment vertical="top" wrapText="1"/>
    </xf>
    <xf numFmtId="0" fontId="0" fillId="0" borderId="0" xfId="0" applyAlignment="1">
      <alignment vertical="top" wrapText="1"/>
    </xf>
    <xf numFmtId="0" fontId="0" fillId="6" borderId="0" xfId="0" applyFill="1" applyBorder="1" applyAlignment="1">
      <alignment horizontal="center"/>
    </xf>
    <xf numFmtId="0" fontId="0" fillId="4" borderId="0" xfId="0" applyFill="1" applyBorder="1" applyAlignment="1">
      <alignment/>
    </xf>
    <xf numFmtId="0" fontId="0" fillId="7" borderId="0" xfId="0" applyFill="1" applyBorder="1" applyAlignment="1">
      <alignment horizontal="center"/>
    </xf>
    <xf numFmtId="0" fontId="0" fillId="0" borderId="6" xfId="0" applyBorder="1" applyAlignment="1">
      <alignment vertical="top" wrapText="1"/>
    </xf>
    <xf numFmtId="0" fontId="0" fillId="6" borderId="6" xfId="0" applyFill="1" applyBorder="1" applyAlignment="1">
      <alignment horizontal="right" vertical="top" wrapText="1"/>
    </xf>
    <xf numFmtId="0" fontId="0" fillId="4" borderId="6" xfId="0" applyFill="1" applyBorder="1" applyAlignment="1">
      <alignment horizontal="right" vertical="top" wrapText="1"/>
    </xf>
    <xf numFmtId="0" fontId="0" fillId="5" borderId="6" xfId="0" applyFill="1" applyBorder="1" applyAlignment="1">
      <alignment horizontal="right" vertical="top" wrapText="1"/>
    </xf>
    <xf numFmtId="0" fontId="0" fillId="7" borderId="6" xfId="0" applyFill="1" applyBorder="1" applyAlignment="1">
      <alignment horizontal="right" vertical="top" wrapText="1"/>
    </xf>
    <xf numFmtId="0" fontId="0" fillId="7" borderId="7" xfId="0" applyFill="1" applyBorder="1" applyAlignment="1">
      <alignment/>
    </xf>
    <xf numFmtId="2" fontId="11" fillId="0" borderId="0" xfId="0" applyNumberFormat="1" applyFont="1" applyBorder="1" applyAlignment="1">
      <alignment/>
    </xf>
    <xf numFmtId="0" fontId="0" fillId="0" borderId="6" xfId="0" applyBorder="1" applyAlignment="1">
      <alignment/>
    </xf>
    <xf numFmtId="2" fontId="0" fillId="0" borderId="6" xfId="0" applyNumberFormat="1" applyBorder="1" applyAlignment="1">
      <alignment/>
    </xf>
    <xf numFmtId="0" fontId="0" fillId="3" borderId="0" xfId="0" applyFill="1" applyAlignment="1">
      <alignment horizontal="right"/>
    </xf>
    <xf numFmtId="0" fontId="11" fillId="3" borderId="0" xfId="0" applyFont="1" applyFill="1" applyAlignment="1">
      <alignment horizontal="right"/>
    </xf>
    <xf numFmtId="0" fontId="0" fillId="3" borderId="0" xfId="0" applyFont="1" applyFill="1" applyAlignment="1">
      <alignment horizontal="right"/>
    </xf>
    <xf numFmtId="0" fontId="0" fillId="0" borderId="8" xfId="0" applyFont="1" applyBorder="1" applyAlignment="1">
      <alignment horizontal="right" vertical="top" wrapText="1"/>
    </xf>
    <xf numFmtId="0" fontId="0" fillId="0" borderId="9" xfId="22" applyFont="1" applyBorder="1" applyAlignment="1">
      <alignment horizontal="center"/>
      <protection/>
    </xf>
    <xf numFmtId="0" fontId="0" fillId="0" borderId="9" xfId="22" applyFont="1" applyFill="1" applyBorder="1" applyAlignment="1">
      <alignment horizontal="right"/>
      <protection/>
    </xf>
    <xf numFmtId="0" fontId="0" fillId="8" borderId="9" xfId="22" applyFont="1" applyFill="1" applyBorder="1" applyAlignment="1">
      <alignment horizontal="right"/>
      <protection/>
    </xf>
    <xf numFmtId="0" fontId="0" fillId="3" borderId="9" xfId="22" applyFont="1" applyFill="1" applyBorder="1" applyAlignment="1">
      <alignment horizontal="right"/>
      <protection/>
    </xf>
    <xf numFmtId="0" fontId="28" fillId="0" borderId="0" xfId="0" applyFont="1" applyAlignment="1">
      <alignment/>
    </xf>
    <xf numFmtId="0" fontId="2" fillId="0" borderId="0" xfId="0" applyFont="1" applyFill="1" applyAlignment="1">
      <alignment vertical="top" wrapText="1"/>
    </xf>
    <xf numFmtId="0" fontId="29" fillId="0" borderId="0" xfId="0" applyFont="1" applyFill="1" applyAlignment="1">
      <alignment/>
    </xf>
    <xf numFmtId="0" fontId="0" fillId="6" borderId="1" xfId="22" applyFont="1" applyFill="1" applyBorder="1" applyAlignment="1">
      <alignment horizontal="center"/>
      <protection/>
    </xf>
    <xf numFmtId="0" fontId="0" fillId="6" borderId="1" xfId="22" applyFont="1" applyFill="1" applyBorder="1" applyAlignment="1">
      <alignment horizontal="right"/>
      <protection/>
    </xf>
    <xf numFmtId="0" fontId="0" fillId="6" borderId="0" xfId="22" applyFont="1" applyFill="1" applyAlignment="1">
      <alignment horizontal="left"/>
      <protection/>
    </xf>
    <xf numFmtId="0" fontId="0" fillId="6" borderId="1" xfId="22" applyFont="1" applyFill="1" applyBorder="1" applyAlignment="1">
      <alignment horizontal="left"/>
      <protection/>
    </xf>
    <xf numFmtId="0" fontId="0" fillId="6" borderId="0" xfId="22" applyFont="1" applyFill="1" applyAlignment="1">
      <alignment horizontal="center"/>
      <protection/>
    </xf>
    <xf numFmtId="0" fontId="0" fillId="4" borderId="1" xfId="22" applyFont="1" applyFill="1" applyBorder="1" applyAlignment="1">
      <alignment horizontal="right"/>
      <protection/>
    </xf>
    <xf numFmtId="0" fontId="0" fillId="4" borderId="0" xfId="22" applyFont="1" applyFill="1" applyAlignment="1">
      <alignment horizontal="right"/>
      <protection/>
    </xf>
    <xf numFmtId="0" fontId="10" fillId="5" borderId="1" xfId="22" applyFont="1" applyFill="1" applyBorder="1">
      <alignment/>
      <protection/>
    </xf>
    <xf numFmtId="0" fontId="0" fillId="5" borderId="1" xfId="22" applyFont="1" applyFill="1" applyBorder="1" applyAlignment="1">
      <alignment horizontal="right"/>
      <protection/>
    </xf>
    <xf numFmtId="0" fontId="23" fillId="5" borderId="1" xfId="22" applyFont="1" applyFill="1" applyBorder="1" applyAlignment="1">
      <alignment horizontal="right"/>
      <protection/>
    </xf>
    <xf numFmtId="0" fontId="0" fillId="7" borderId="0" xfId="22" applyFont="1" applyFill="1" applyAlignment="1">
      <alignment horizontal="right"/>
      <protection/>
    </xf>
    <xf numFmtId="0" fontId="0" fillId="7" borderId="1" xfId="22" applyFont="1" applyFill="1" applyBorder="1" applyAlignment="1">
      <alignment horizontal="right"/>
      <protection/>
    </xf>
    <xf numFmtId="0" fontId="0" fillId="0" borderId="8" xfId="22" applyFont="1" applyBorder="1" applyAlignment="1">
      <alignment horizontal="right" vertical="top" wrapText="1"/>
      <protection/>
    </xf>
    <xf numFmtId="0" fontId="0" fillId="8" borderId="8" xfId="22" applyFont="1" applyFill="1" applyBorder="1" applyAlignment="1">
      <alignment horizontal="right" vertical="top" wrapText="1"/>
      <protection/>
    </xf>
    <xf numFmtId="0" fontId="0" fillId="0" borderId="8" xfId="22" applyFont="1" applyFill="1" applyBorder="1" applyAlignment="1">
      <alignment horizontal="right" vertical="top" wrapText="1"/>
      <protection/>
    </xf>
    <xf numFmtId="0" fontId="0" fillId="3" borderId="8" xfId="22" applyFont="1" applyFill="1" applyBorder="1" applyAlignment="1">
      <alignment horizontal="right" vertical="top" wrapText="1"/>
      <protection/>
    </xf>
    <xf numFmtId="2" fontId="2" fillId="6" borderId="0" xfId="0" applyNumberFormat="1" applyFont="1" applyFill="1" applyBorder="1" applyAlignment="1">
      <alignment/>
    </xf>
    <xf numFmtId="2" fontId="2" fillId="5" borderId="0" xfId="0" applyNumberFormat="1" applyFont="1" applyFill="1" applyBorder="1" applyAlignment="1">
      <alignment/>
    </xf>
    <xf numFmtId="2" fontId="2" fillId="6" borderId="1" xfId="0" applyNumberFormat="1" applyFont="1" applyFill="1" applyBorder="1" applyAlignment="1">
      <alignment/>
    </xf>
    <xf numFmtId="0" fontId="30" fillId="7" borderId="0" xfId="22" applyFont="1" applyFill="1">
      <alignment/>
      <protection/>
    </xf>
    <xf numFmtId="0" fontId="27" fillId="0" borderId="0" xfId="0" applyFont="1" applyAlignment="1">
      <alignment/>
    </xf>
    <xf numFmtId="0" fontId="0" fillId="6" borderId="0" xfId="0" applyFont="1" applyFill="1" applyAlignment="1">
      <alignment/>
    </xf>
    <xf numFmtId="0" fontId="0" fillId="4" borderId="0" xfId="0" applyFont="1" applyFill="1" applyAlignment="1">
      <alignment/>
    </xf>
    <xf numFmtId="0" fontId="30" fillId="5" borderId="0" xfId="22" applyFont="1" applyFill="1">
      <alignment/>
      <protection/>
    </xf>
    <xf numFmtId="2" fontId="2" fillId="9" borderId="0" xfId="0" applyNumberFormat="1" applyFont="1" applyFill="1" applyBorder="1" applyAlignment="1">
      <alignment/>
    </xf>
    <xf numFmtId="2" fontId="2" fillId="9" borderId="1" xfId="0" applyNumberFormat="1" applyFont="1" applyFill="1" applyBorder="1" applyAlignment="1">
      <alignment/>
    </xf>
    <xf numFmtId="0" fontId="0" fillId="0" borderId="0" xfId="22" applyFont="1" applyFill="1" applyBorder="1" quotePrefix="1">
      <alignment/>
      <protection/>
    </xf>
    <xf numFmtId="0" fontId="0" fillId="0" borderId="0" xfId="0" applyFont="1" applyAlignment="1" quotePrefix="1">
      <alignment/>
    </xf>
    <xf numFmtId="0" fontId="11" fillId="3" borderId="1" xfId="0" applyFont="1" applyFill="1" applyBorder="1" applyAlignment="1">
      <alignment/>
    </xf>
    <xf numFmtId="2" fontId="11" fillId="3" borderId="1" xfId="0" applyNumberFormat="1" applyFont="1" applyFill="1" applyBorder="1" applyAlignment="1">
      <alignment/>
    </xf>
    <xf numFmtId="0" fontId="0" fillId="3" borderId="10" xfId="0" applyFill="1" applyBorder="1" applyAlignment="1">
      <alignment/>
    </xf>
    <xf numFmtId="0" fontId="0" fillId="3" borderId="5" xfId="0" applyFill="1" applyBorder="1" applyAlignment="1">
      <alignment/>
    </xf>
    <xf numFmtId="0" fontId="0" fillId="0" borderId="0" xfId="0" applyFont="1" applyFill="1" applyBorder="1" applyAlignment="1">
      <alignment/>
    </xf>
    <xf numFmtId="0" fontId="0" fillId="0" borderId="0" xfId="22" applyFont="1" applyFill="1" applyAlignment="1">
      <alignment horizontal="right"/>
      <protection/>
    </xf>
    <xf numFmtId="0" fontId="0" fillId="0" borderId="1" xfId="22" applyFont="1" applyFill="1" applyBorder="1" applyAlignment="1">
      <alignment horizontal="right"/>
      <protection/>
    </xf>
    <xf numFmtId="0" fontId="23" fillId="0" borderId="1" xfId="22" applyFont="1" applyFill="1" applyBorder="1" applyAlignment="1">
      <alignment horizontal="right"/>
      <protection/>
    </xf>
    <xf numFmtId="0" fontId="0" fillId="0" borderId="0" xfId="22" applyFont="1" applyFill="1" applyAlignment="1">
      <alignment horizontal="left"/>
      <protection/>
    </xf>
    <xf numFmtId="0" fontId="10" fillId="0" borderId="1" xfId="22" applyFont="1" applyBorder="1">
      <alignment/>
      <protection/>
    </xf>
    <xf numFmtId="0" fontId="0" fillId="0" borderId="0" xfId="22" applyFont="1" applyAlignment="1">
      <alignment horizontal="left"/>
      <protection/>
    </xf>
    <xf numFmtId="0" fontId="30" fillId="0" borderId="0" xfId="22" applyFont="1" applyFill="1">
      <alignment/>
      <protection/>
    </xf>
    <xf numFmtId="0" fontId="7" fillId="0" borderId="0" xfId="0" applyFont="1" applyFill="1" applyAlignment="1">
      <alignment/>
    </xf>
    <xf numFmtId="0" fontId="0" fillId="7" borderId="0" xfId="0" applyFill="1" applyAlignment="1">
      <alignment horizontal="right"/>
    </xf>
    <xf numFmtId="0" fontId="27" fillId="0" borderId="0" xfId="0" applyFont="1" applyAlignment="1">
      <alignment/>
    </xf>
    <xf numFmtId="0" fontId="10" fillId="0" borderId="0" xfId="22" applyNumberFormat="1" applyFont="1" applyAlignment="1">
      <alignment horizontal="right"/>
      <protection/>
    </xf>
    <xf numFmtId="175" fontId="0" fillId="0" borderId="0" xfId="22" applyNumberFormat="1" applyFont="1" applyAlignment="1">
      <alignment horizontal="right"/>
      <protection/>
    </xf>
    <xf numFmtId="2" fontId="0" fillId="8" borderId="0" xfId="0" applyNumberFormat="1" applyFont="1" applyFill="1" applyAlignment="1">
      <alignment horizontal="right"/>
    </xf>
    <xf numFmtId="0" fontId="0" fillId="0" borderId="0" xfId="0" applyFont="1" applyAlignment="1">
      <alignment horizontal="right"/>
    </xf>
    <xf numFmtId="0" fontId="0" fillId="0" borderId="0" xfId="22" applyFont="1" applyAlignment="1">
      <alignment horizontal="right"/>
      <protection/>
    </xf>
    <xf numFmtId="2" fontId="0" fillId="0" borderId="0" xfId="21" applyNumberFormat="1" applyFont="1" applyAlignment="1">
      <alignment horizontal="right"/>
      <protection/>
    </xf>
    <xf numFmtId="2" fontId="0" fillId="0" borderId="0" xfId="0" applyNumberFormat="1" applyFont="1" applyAlignment="1">
      <alignment horizontal="right"/>
    </xf>
    <xf numFmtId="2" fontId="0" fillId="0" borderId="0" xfId="22" applyNumberFormat="1" applyFont="1" applyAlignment="1">
      <alignment horizontal="right"/>
      <protection/>
    </xf>
    <xf numFmtId="2" fontId="0" fillId="3" borderId="0" xfId="0" applyNumberFormat="1" applyFont="1" applyFill="1" applyBorder="1" applyAlignment="1">
      <alignment horizontal="right"/>
    </xf>
    <xf numFmtId="0" fontId="0" fillId="0" borderId="0" xfId="22" applyNumberFormat="1" applyFont="1" applyAlignment="1">
      <alignment horizontal="right"/>
      <protection/>
    </xf>
    <xf numFmtId="2" fontId="0" fillId="0" borderId="0" xfId="0" applyNumberFormat="1" applyFont="1" applyFill="1" applyBorder="1" applyAlignment="1">
      <alignment horizontal="right"/>
    </xf>
    <xf numFmtId="16" fontId="0" fillId="0" borderId="0" xfId="22" applyNumberFormat="1" applyFont="1" applyAlignment="1">
      <alignment horizontal="right"/>
      <protection/>
    </xf>
    <xf numFmtId="175" fontId="0" fillId="0" borderId="0" xfId="22" applyNumberFormat="1" applyFont="1" applyBorder="1" applyAlignment="1">
      <alignment horizontal="right"/>
      <protection/>
    </xf>
    <xf numFmtId="16" fontId="10" fillId="0" borderId="0" xfId="22" applyNumberFormat="1" applyFont="1" applyAlignment="1">
      <alignment horizontal="right"/>
      <protection/>
    </xf>
    <xf numFmtId="0" fontId="0" fillId="0" borderId="0" xfId="22" applyFont="1" applyFill="1" applyBorder="1" applyAlignment="1">
      <alignment horizontal="right"/>
      <protection/>
    </xf>
    <xf numFmtId="0" fontId="0" fillId="0" borderId="0" xfId="0" applyAlignment="1">
      <alignment horizontal="right"/>
    </xf>
    <xf numFmtId="0" fontId="0" fillId="0" borderId="0" xfId="0" applyFont="1" applyAlignment="1">
      <alignment/>
    </xf>
    <xf numFmtId="0" fontId="26" fillId="0" borderId="0" xfId="20" applyFont="1" applyAlignment="1">
      <alignment horizontal="left" indent="2"/>
    </xf>
    <xf numFmtId="0" fontId="5" fillId="0" borderId="0" xfId="0" applyFont="1" applyAlignment="1">
      <alignment vertical="top" wrapText="1"/>
    </xf>
    <xf numFmtId="0" fontId="26" fillId="0" borderId="0" xfId="20" applyNumberFormat="1" applyFont="1" applyAlignment="1">
      <alignment horizontal="center"/>
    </xf>
    <xf numFmtId="0" fontId="26" fillId="0" borderId="0" xfId="20" applyFont="1" applyAlignment="1">
      <alignment horizontal="center"/>
    </xf>
    <xf numFmtId="0" fontId="2" fillId="0" borderId="0" xfId="0" applyFont="1" applyAlignment="1">
      <alignment horizontal="left"/>
    </xf>
    <xf numFmtId="0" fontId="0" fillId="0" borderId="0" xfId="22" applyFont="1" applyBorder="1" applyAlignment="1">
      <alignment horizontal="left"/>
      <protection/>
    </xf>
    <xf numFmtId="2" fontId="0" fillId="0" borderId="0" xfId="0" applyNumberFormat="1" applyFont="1" applyAlignment="1">
      <alignment/>
    </xf>
    <xf numFmtId="2" fontId="0" fillId="0" borderId="0" xfId="0" applyNumberFormat="1" applyFont="1" applyBorder="1" applyAlignment="1">
      <alignment/>
    </xf>
    <xf numFmtId="0" fontId="0" fillId="0" borderId="11" xfId="0" applyFont="1" applyBorder="1" applyAlignment="1">
      <alignment/>
    </xf>
    <xf numFmtId="175" fontId="0" fillId="0" borderId="0" xfId="22" applyNumberFormat="1" applyFont="1">
      <alignment/>
      <protection/>
    </xf>
    <xf numFmtId="0" fontId="0" fillId="0" borderId="0" xfId="22" applyNumberFormat="1" applyFont="1">
      <alignment/>
      <protection/>
    </xf>
    <xf numFmtId="0" fontId="0" fillId="0" borderId="0" xfId="22" applyNumberFormat="1" applyFont="1" applyBorder="1">
      <alignment/>
      <protection/>
    </xf>
    <xf numFmtId="0" fontId="0" fillId="0" borderId="1" xfId="22" applyNumberFormat="1" applyFont="1" applyBorder="1">
      <alignment/>
      <protection/>
    </xf>
    <xf numFmtId="2" fontId="0" fillId="0" borderId="0" xfId="22" applyNumberFormat="1" applyFont="1" applyBorder="1">
      <alignment/>
      <protection/>
    </xf>
    <xf numFmtId="175" fontId="0" fillId="0" borderId="0" xfId="22" applyNumberFormat="1" applyFont="1" applyBorder="1">
      <alignment/>
      <protection/>
    </xf>
    <xf numFmtId="2" fontId="0" fillId="0" borderId="1" xfId="22" applyNumberFormat="1" applyFont="1" applyBorder="1">
      <alignment/>
      <protection/>
    </xf>
    <xf numFmtId="2" fontId="0" fillId="0" borderId="0" xfId="22" applyNumberFormat="1" applyFont="1">
      <alignment/>
      <protection/>
    </xf>
    <xf numFmtId="0" fontId="0" fillId="0" borderId="0" xfId="23" applyFont="1">
      <alignment/>
      <protection/>
    </xf>
    <xf numFmtId="171" fontId="0" fillId="0" borderId="0" xfId="23" applyNumberFormat="1" applyFont="1">
      <alignment/>
      <protection/>
    </xf>
    <xf numFmtId="170" fontId="0" fillId="0" borderId="1" xfId="22" applyNumberFormat="1" applyFont="1" applyBorder="1" applyAlignment="1">
      <alignment horizontal="left"/>
      <protection/>
    </xf>
    <xf numFmtId="177" fontId="0" fillId="0" borderId="0" xfId="22" applyNumberFormat="1" applyFont="1">
      <alignment/>
      <protection/>
    </xf>
    <xf numFmtId="171" fontId="0" fillId="0" borderId="0" xfId="22" applyNumberFormat="1" applyFont="1">
      <alignment/>
      <protection/>
    </xf>
    <xf numFmtId="2" fontId="0" fillId="0" borderId="0" xfId="22" applyNumberFormat="1" applyFont="1" applyFill="1" applyBorder="1">
      <alignment/>
      <protection/>
    </xf>
    <xf numFmtId="171" fontId="0" fillId="0" borderId="0" xfId="22" applyNumberFormat="1" applyFont="1" applyBorder="1">
      <alignment/>
      <protection/>
    </xf>
    <xf numFmtId="171" fontId="0" fillId="0" borderId="1" xfId="22" applyNumberFormat="1" applyFont="1" applyBorder="1">
      <alignment/>
      <protection/>
    </xf>
    <xf numFmtId="2" fontId="0" fillId="0" borderId="1" xfId="0" applyNumberFormat="1" applyFont="1" applyBorder="1" applyAlignment="1">
      <alignment/>
    </xf>
    <xf numFmtId="2" fontId="0" fillId="0" borderId="1" xfId="22" applyNumberFormat="1" applyFont="1" applyFill="1" applyBorder="1">
      <alignment/>
      <protection/>
    </xf>
    <xf numFmtId="170" fontId="0" fillId="0" borderId="0" xfId="22" applyNumberFormat="1" applyFont="1" applyAlignment="1">
      <alignment horizontal="left"/>
      <protection/>
    </xf>
    <xf numFmtId="16" fontId="0" fillId="0" borderId="0" xfId="22" applyNumberFormat="1" applyFont="1">
      <alignment/>
      <protection/>
    </xf>
    <xf numFmtId="15" fontId="0" fillId="0" borderId="0" xfId="22" applyNumberFormat="1" applyFont="1" applyBorder="1">
      <alignment/>
      <protection/>
    </xf>
    <xf numFmtId="173" fontId="0" fillId="0" borderId="0" xfId="22" applyNumberFormat="1" applyFont="1" applyBorder="1">
      <alignment/>
      <protection/>
    </xf>
    <xf numFmtId="173" fontId="0" fillId="0" borderId="0" xfId="22" applyNumberFormat="1" applyFont="1" applyBorder="1" applyProtection="1">
      <alignment/>
      <protection/>
    </xf>
    <xf numFmtId="175" fontId="0" fillId="0" borderId="0" xfId="22" applyNumberFormat="1" applyFont="1" applyBorder="1" applyProtection="1">
      <alignment/>
      <protection/>
    </xf>
    <xf numFmtId="173" fontId="0" fillId="0" borderId="0" xfId="22" applyNumberFormat="1" applyFont="1">
      <alignment/>
      <protection/>
    </xf>
    <xf numFmtId="173" fontId="0" fillId="0" borderId="0" xfId="22" applyNumberFormat="1" applyFont="1" applyProtection="1">
      <alignment/>
      <protection/>
    </xf>
    <xf numFmtId="0" fontId="0" fillId="0" borderId="0" xfId="23" applyFont="1" applyBorder="1">
      <alignment/>
      <protection/>
    </xf>
    <xf numFmtId="175" fontId="0" fillId="0" borderId="1" xfId="22" applyNumberFormat="1" applyFont="1" applyBorder="1">
      <alignment/>
      <protection/>
    </xf>
    <xf numFmtId="16" fontId="0" fillId="0" borderId="1" xfId="22" applyNumberFormat="1" applyFont="1" applyBorder="1">
      <alignment/>
      <protection/>
    </xf>
    <xf numFmtId="179" fontId="0" fillId="0" borderId="0" xfId="22" applyNumberFormat="1" applyFont="1">
      <alignment/>
      <protection/>
    </xf>
    <xf numFmtId="179" fontId="0" fillId="0" borderId="0" xfId="22" applyNumberFormat="1" applyFont="1" applyBorder="1">
      <alignment/>
      <protection/>
    </xf>
    <xf numFmtId="179" fontId="0" fillId="0" borderId="0" xfId="22" applyNumberFormat="1" applyFont="1" applyBorder="1" applyProtection="1">
      <alignment/>
      <protection/>
    </xf>
    <xf numFmtId="179" fontId="0" fillId="0" borderId="1" xfId="22" applyNumberFormat="1" applyFont="1" applyBorder="1">
      <alignment/>
      <protection/>
    </xf>
    <xf numFmtId="0" fontId="0" fillId="0" borderId="1" xfId="0" applyFont="1" applyBorder="1" applyAlignment="1">
      <alignment horizontal="right"/>
    </xf>
    <xf numFmtId="0" fontId="0" fillId="0" borderId="1" xfId="0" applyFont="1" applyBorder="1" applyAlignment="1">
      <alignment horizontal="left"/>
    </xf>
    <xf numFmtId="0" fontId="0" fillId="0" borderId="0" xfId="0" applyFont="1" applyAlignment="1">
      <alignment horizontal="left"/>
    </xf>
    <xf numFmtId="0" fontId="0" fillId="0" borderId="1" xfId="22" applyFont="1" applyBorder="1" applyAlignment="1">
      <alignment horizontal="right"/>
      <protection/>
    </xf>
    <xf numFmtId="0" fontId="2" fillId="0" borderId="0" xfId="0" applyFont="1" applyAlignment="1">
      <alignment vertical="top" wrapText="1"/>
    </xf>
    <xf numFmtId="0" fontId="20" fillId="0" borderId="0" xfId="0" applyFont="1" applyFill="1" applyAlignment="1">
      <alignment/>
    </xf>
    <xf numFmtId="2" fontId="0" fillId="11" borderId="0" xfId="0" applyNumberFormat="1" applyFill="1" applyBorder="1" applyAlignment="1">
      <alignment/>
    </xf>
    <xf numFmtId="0" fontId="0" fillId="7" borderId="12" xfId="0" applyFill="1" applyBorder="1" applyAlignment="1">
      <alignment/>
    </xf>
    <xf numFmtId="0" fontId="0" fillId="0" borderId="8" xfId="0" applyBorder="1" applyAlignment="1">
      <alignment/>
    </xf>
    <xf numFmtId="2" fontId="0" fillId="0" borderId="8" xfId="0" applyNumberFormat="1" applyBorder="1" applyAlignment="1">
      <alignment/>
    </xf>
    <xf numFmtId="0" fontId="0" fillId="0" borderId="13" xfId="0" applyBorder="1" applyAlignment="1">
      <alignment/>
    </xf>
    <xf numFmtId="0" fontId="0" fillId="0" borderId="14" xfId="0" applyBorder="1" applyAlignment="1">
      <alignment/>
    </xf>
    <xf numFmtId="0" fontId="26" fillId="0" borderId="0" xfId="20" applyFont="1" applyAlignment="1">
      <alignment/>
    </xf>
    <xf numFmtId="0" fontId="5" fillId="0" borderId="0" xfId="0" applyFont="1" applyAlignment="1">
      <alignment horizontal="left" indent="2"/>
    </xf>
    <xf numFmtId="2" fontId="27" fillId="6" borderId="0" xfId="0" applyNumberFormat="1" applyFont="1" applyFill="1" applyAlignment="1">
      <alignment/>
    </xf>
    <xf numFmtId="2" fontId="27" fillId="4" borderId="0" xfId="0" applyNumberFormat="1" applyFont="1" applyFill="1" applyAlignment="1">
      <alignment/>
    </xf>
    <xf numFmtId="0" fontId="34" fillId="0" borderId="0" xfId="0" applyFont="1" applyAlignment="1">
      <alignment/>
    </xf>
    <xf numFmtId="2" fontId="0" fillId="9" borderId="0" xfId="0" applyNumberFormat="1" applyFont="1" applyFill="1" applyBorder="1" applyAlignment="1">
      <alignment/>
    </xf>
    <xf numFmtId="2" fontId="0" fillId="9" borderId="1" xfId="0" applyNumberFormat="1" applyFont="1" applyFill="1" applyBorder="1" applyAlignment="1">
      <alignment/>
    </xf>
    <xf numFmtId="0" fontId="26" fillId="0" borderId="0" xfId="20" applyFont="1" applyAlignment="1">
      <alignment horizontal="left" indent="4"/>
    </xf>
    <xf numFmtId="0" fontId="36" fillId="0" borderId="1" xfId="22" applyFont="1" applyBorder="1">
      <alignment/>
      <protection/>
    </xf>
    <xf numFmtId="0" fontId="10" fillId="0" borderId="1" xfId="0" applyFont="1" applyBorder="1" applyAlignment="1">
      <alignment/>
    </xf>
    <xf numFmtId="0" fontId="37" fillId="0" borderId="0" xfId="22" applyFont="1" applyBorder="1">
      <alignment/>
      <protection/>
    </xf>
    <xf numFmtId="0" fontId="37" fillId="0" borderId="0" xfId="22" applyFont="1" applyBorder="1" applyAlignment="1">
      <alignment horizontal="left"/>
      <protection/>
    </xf>
    <xf numFmtId="0" fontId="37" fillId="0" borderId="0" xfId="22" applyFont="1" applyFill="1" applyBorder="1">
      <alignment/>
      <protection/>
    </xf>
    <xf numFmtId="0" fontId="37" fillId="0" borderId="1" xfId="22" applyFont="1" applyBorder="1">
      <alignment/>
      <protection/>
    </xf>
    <xf numFmtId="0" fontId="37" fillId="0" borderId="1" xfId="22" applyFont="1" applyBorder="1" applyAlignment="1">
      <alignment horizontal="left"/>
      <protection/>
    </xf>
    <xf numFmtId="0" fontId="15" fillId="0" borderId="0" xfId="22" applyBorder="1">
      <alignment/>
      <protection/>
    </xf>
    <xf numFmtId="0" fontId="15" fillId="0" borderId="0" xfId="22" applyBorder="1" applyAlignment="1">
      <alignment horizontal="left"/>
      <protection/>
    </xf>
    <xf numFmtId="0" fontId="15" fillId="0" borderId="0" xfId="22" applyNumberFormat="1">
      <alignment/>
      <protection/>
    </xf>
    <xf numFmtId="0" fontId="15" fillId="0" borderId="0" xfId="22" applyNumberFormat="1" applyBorder="1">
      <alignment/>
      <protection/>
    </xf>
    <xf numFmtId="0" fontId="15" fillId="0" borderId="1" xfId="22" applyNumberFormat="1" applyBorder="1">
      <alignment/>
      <protection/>
    </xf>
    <xf numFmtId="170" fontId="15" fillId="0" borderId="1" xfId="22" applyNumberFormat="1" applyBorder="1">
      <alignment/>
      <protection/>
    </xf>
    <xf numFmtId="2" fontId="0" fillId="0" borderId="0" xfId="23" applyNumberFormat="1" applyFont="1">
      <alignment/>
      <protection/>
    </xf>
    <xf numFmtId="2" fontId="0" fillId="0" borderId="0" xfId="0" applyNumberFormat="1" applyFont="1" applyAlignment="1">
      <alignment/>
    </xf>
    <xf numFmtId="175" fontId="37" fillId="0" borderId="0" xfId="22" applyNumberFormat="1" applyFont="1">
      <alignment/>
      <protection/>
    </xf>
    <xf numFmtId="2" fontId="0" fillId="0" borderId="0" xfId="23" applyNumberFormat="1" applyFont="1">
      <alignment/>
      <protection/>
    </xf>
    <xf numFmtId="2" fontId="0" fillId="0" borderId="0" xfId="0" applyNumberFormat="1" applyFont="1" applyAlignment="1">
      <alignment/>
    </xf>
    <xf numFmtId="2" fontId="0" fillId="0" borderId="0" xfId="0" applyNumberFormat="1" applyFont="1" applyBorder="1" applyAlignment="1">
      <alignment/>
    </xf>
    <xf numFmtId="0" fontId="37" fillId="0" borderId="0" xfId="22" applyNumberFormat="1" applyFont="1">
      <alignment/>
      <protection/>
    </xf>
    <xf numFmtId="0" fontId="37" fillId="0" borderId="0" xfId="22" applyNumberFormat="1" applyFont="1" applyBorder="1">
      <alignment/>
      <protection/>
    </xf>
    <xf numFmtId="0" fontId="37" fillId="0" borderId="1" xfId="22" applyNumberFormat="1" applyFont="1" applyBorder="1">
      <alignment/>
      <protection/>
    </xf>
    <xf numFmtId="2" fontId="30" fillId="0" borderId="0" xfId="22" applyNumberFormat="1" applyFont="1" applyFill="1" applyBorder="1" applyAlignment="1">
      <alignment horizontal="right" wrapText="1"/>
      <protection/>
    </xf>
    <xf numFmtId="2" fontId="0" fillId="0" borderId="0" xfId="0" applyNumberFormat="1" applyFont="1" applyBorder="1" applyAlignment="1">
      <alignment/>
    </xf>
    <xf numFmtId="2" fontId="0" fillId="0" borderId="0" xfId="0" applyNumberFormat="1" applyFont="1" applyAlignment="1">
      <alignment/>
    </xf>
    <xf numFmtId="170" fontId="37" fillId="0" borderId="1" xfId="22" applyNumberFormat="1" applyFont="1" applyBorder="1">
      <alignment/>
      <protection/>
    </xf>
    <xf numFmtId="2" fontId="37" fillId="0" borderId="1" xfId="22" applyNumberFormat="1" applyFont="1" applyBorder="1">
      <alignment/>
      <protection/>
    </xf>
    <xf numFmtId="2" fontId="30" fillId="0" borderId="1" xfId="22" applyNumberFormat="1" applyFont="1" applyFill="1" applyBorder="1" applyAlignment="1">
      <alignment horizontal="right" wrapText="1"/>
      <protection/>
    </xf>
    <xf numFmtId="0" fontId="0" fillId="0" borderId="1" xfId="0" applyFont="1" applyBorder="1" applyAlignment="1">
      <alignment/>
    </xf>
    <xf numFmtId="0" fontId="0" fillId="0" borderId="0" xfId="0" applyFont="1" applyAlignment="1">
      <alignment/>
    </xf>
    <xf numFmtId="0" fontId="37" fillId="0" borderId="0" xfId="22" applyFont="1">
      <alignment/>
      <protection/>
    </xf>
    <xf numFmtId="0" fontId="37" fillId="0" borderId="15" xfId="22" applyFont="1" applyBorder="1">
      <alignment/>
      <protection/>
    </xf>
    <xf numFmtId="0" fontId="37" fillId="12" borderId="16" xfId="22" applyFont="1" applyFill="1" applyBorder="1">
      <alignment/>
      <protection/>
    </xf>
    <xf numFmtId="0" fontId="36" fillId="12" borderId="15" xfId="22" applyFont="1" applyFill="1" applyBorder="1">
      <alignment/>
      <protection/>
    </xf>
    <xf numFmtId="0" fontId="36" fillId="6" borderId="16" xfId="22" applyFont="1" applyFill="1" applyBorder="1" applyAlignment="1">
      <alignment/>
      <protection/>
    </xf>
    <xf numFmtId="0" fontId="36" fillId="3" borderId="17" xfId="22" applyFont="1" applyFill="1" applyBorder="1" applyAlignment="1">
      <alignment/>
      <protection/>
    </xf>
    <xf numFmtId="0" fontId="37" fillId="12" borderId="0" xfId="22" applyFont="1" applyFill="1">
      <alignment/>
      <protection/>
    </xf>
    <xf numFmtId="0" fontId="37" fillId="8" borderId="0" xfId="22" applyFont="1" applyFill="1">
      <alignment/>
      <protection/>
    </xf>
    <xf numFmtId="0" fontId="37" fillId="4" borderId="0" xfId="22" applyFont="1" applyFill="1">
      <alignment/>
      <protection/>
    </xf>
    <xf numFmtId="0" fontId="37" fillId="7" borderId="0" xfId="22" applyFont="1" applyFill="1">
      <alignment/>
      <protection/>
    </xf>
    <xf numFmtId="0" fontId="37" fillId="5" borderId="0" xfId="22" applyFont="1" applyFill="1">
      <alignment/>
      <protection/>
    </xf>
    <xf numFmtId="0" fontId="37" fillId="6" borderId="0" xfId="22" applyFont="1" applyFill="1">
      <alignment/>
      <protection/>
    </xf>
    <xf numFmtId="0" fontId="37" fillId="3" borderId="0" xfId="22" applyFont="1" applyFill="1">
      <alignment/>
      <protection/>
    </xf>
    <xf numFmtId="0" fontId="37" fillId="12" borderId="15" xfId="22" applyFont="1" applyFill="1" applyBorder="1" applyAlignment="1">
      <alignment horizontal="center"/>
      <protection/>
    </xf>
    <xf numFmtId="0" fontId="37" fillId="8" borderId="15" xfId="22" applyFont="1" applyFill="1" applyBorder="1" applyAlignment="1">
      <alignment horizontal="center"/>
      <protection/>
    </xf>
    <xf numFmtId="0" fontId="37" fillId="4" borderId="15" xfId="22" applyFont="1" applyFill="1" applyBorder="1" applyAlignment="1">
      <alignment horizontal="center"/>
      <protection/>
    </xf>
    <xf numFmtId="0" fontId="37" fillId="7" borderId="15" xfId="22" applyFont="1" applyFill="1" applyBorder="1" applyAlignment="1">
      <alignment horizontal="center"/>
      <protection/>
    </xf>
    <xf numFmtId="0" fontId="37" fillId="5" borderId="15" xfId="22" applyFont="1" applyFill="1" applyBorder="1" applyAlignment="1">
      <alignment horizontal="center"/>
      <protection/>
    </xf>
    <xf numFmtId="0" fontId="37" fillId="6" borderId="15" xfId="22" applyFont="1" applyFill="1" applyBorder="1" applyAlignment="1">
      <alignment horizontal="center"/>
      <protection/>
    </xf>
    <xf numFmtId="0" fontId="37" fillId="3" borderId="15" xfId="22" applyFont="1" applyFill="1" applyBorder="1" applyAlignment="1">
      <alignment horizontal="center"/>
      <protection/>
    </xf>
    <xf numFmtId="2" fontId="37" fillId="0" borderId="0" xfId="22" applyNumberFormat="1" applyFont="1">
      <alignment/>
      <protection/>
    </xf>
    <xf numFmtId="0" fontId="2" fillId="0" borderId="1" xfId="22" applyFont="1" applyBorder="1">
      <alignment/>
      <protection/>
    </xf>
    <xf numFmtId="0" fontId="0" fillId="0" borderId="0" xfId="0" applyFont="1" applyAlignment="1">
      <alignment/>
    </xf>
    <xf numFmtId="175" fontId="37" fillId="0" borderId="0" xfId="22" applyNumberFormat="1" applyFont="1" applyAlignment="1">
      <alignment horizontal="right"/>
      <protection/>
    </xf>
    <xf numFmtId="0" fontId="0" fillId="0" borderId="0" xfId="23" applyFont="1">
      <alignment/>
      <protection/>
    </xf>
    <xf numFmtId="171" fontId="0" fillId="0" borderId="0" xfId="23" applyNumberFormat="1" applyFont="1">
      <alignment/>
      <protection/>
    </xf>
    <xf numFmtId="0" fontId="38" fillId="0" borderId="0" xfId="22" applyNumberFormat="1" applyFont="1" applyBorder="1">
      <alignment/>
      <protection/>
    </xf>
    <xf numFmtId="171" fontId="0" fillId="0" borderId="0" xfId="23" applyNumberFormat="1" applyFont="1" applyBorder="1">
      <alignment/>
      <protection/>
    </xf>
    <xf numFmtId="2" fontId="39" fillId="0" borderId="0" xfId="23" applyNumberFormat="1" applyFont="1" applyBorder="1">
      <alignment/>
      <protection/>
    </xf>
    <xf numFmtId="0" fontId="0" fillId="0" borderId="0" xfId="0" applyFont="1" applyAlignment="1">
      <alignment/>
    </xf>
    <xf numFmtId="0" fontId="38" fillId="0" borderId="1" xfId="22" applyNumberFormat="1" applyFont="1" applyBorder="1">
      <alignment/>
      <protection/>
    </xf>
    <xf numFmtId="170" fontId="37" fillId="0" borderId="1" xfId="22" applyNumberFormat="1" applyFont="1" applyBorder="1" applyAlignment="1">
      <alignment horizontal="left"/>
      <protection/>
    </xf>
    <xf numFmtId="171" fontId="0" fillId="0" borderId="1" xfId="23" applyNumberFormat="1" applyFont="1" applyBorder="1">
      <alignment/>
      <protection/>
    </xf>
    <xf numFmtId="0" fontId="39" fillId="0" borderId="1" xfId="23" applyFont="1" applyBorder="1">
      <alignment/>
      <protection/>
    </xf>
    <xf numFmtId="49" fontId="0" fillId="0" borderId="1" xfId="23" applyNumberFormat="1" applyFont="1" applyBorder="1">
      <alignment/>
      <protection/>
    </xf>
    <xf numFmtId="49" fontId="0" fillId="0" borderId="1" xfId="0" applyNumberFormat="1" applyFont="1" applyBorder="1" applyAlignment="1">
      <alignment/>
    </xf>
    <xf numFmtId="0" fontId="0" fillId="11" borderId="15" xfId="22" applyFont="1" applyFill="1" applyBorder="1" applyAlignment="1">
      <alignment horizontal="center"/>
      <protection/>
    </xf>
    <xf numFmtId="0" fontId="0" fillId="0" borderId="15" xfId="0" applyFont="1" applyBorder="1" applyAlignment="1">
      <alignment/>
    </xf>
    <xf numFmtId="2" fontId="37" fillId="0" borderId="0" xfId="22" applyNumberFormat="1" applyFont="1" applyProtection="1">
      <alignment/>
      <protection/>
    </xf>
    <xf numFmtId="2" fontId="0" fillId="0" borderId="0" xfId="0" applyNumberFormat="1" applyFont="1" applyBorder="1" applyAlignment="1">
      <alignment/>
    </xf>
    <xf numFmtId="2" fontId="0" fillId="0" borderId="0" xfId="0" applyNumberFormat="1" applyFont="1" applyAlignment="1">
      <alignment/>
    </xf>
    <xf numFmtId="2" fontId="0" fillId="0" borderId="1" xfId="0" applyNumberFormat="1" applyFont="1" applyBorder="1" applyAlignment="1">
      <alignment/>
    </xf>
    <xf numFmtId="0" fontId="40" fillId="6" borderId="0" xfId="0" applyFont="1" applyFill="1" applyAlignment="1">
      <alignment/>
    </xf>
    <xf numFmtId="2" fontId="0" fillId="6" borderId="0" xfId="0" applyNumberFormat="1" applyFont="1" applyFill="1" applyAlignment="1">
      <alignment/>
    </xf>
    <xf numFmtId="0" fontId="14" fillId="0" borderId="0" xfId="20" applyAlignment="1">
      <alignment/>
    </xf>
    <xf numFmtId="2" fontId="0" fillId="0" borderId="0" xfId="0" applyNumberFormat="1" applyAlignment="1">
      <alignment/>
    </xf>
    <xf numFmtId="0" fontId="0" fillId="4" borderId="18" xfId="22" applyFont="1" applyFill="1" applyBorder="1" applyAlignment="1">
      <alignment horizontal="center"/>
      <protection/>
    </xf>
    <xf numFmtId="0" fontId="30" fillId="4" borderId="18" xfId="22" applyFont="1" applyFill="1" applyBorder="1" applyAlignment="1">
      <alignment horizontal="center"/>
      <protection/>
    </xf>
    <xf numFmtId="0" fontId="0" fillId="6" borderId="0" xfId="0" applyFill="1" applyAlignment="1">
      <alignment vertical="top" wrapText="1"/>
    </xf>
    <xf numFmtId="0" fontId="2" fillId="4" borderId="0" xfId="0" applyFont="1" applyFill="1" applyAlignment="1">
      <alignment vertical="top" wrapText="1"/>
    </xf>
    <xf numFmtId="0" fontId="4" fillId="5" borderId="0" xfId="0" applyFont="1" applyFill="1" applyAlignment="1">
      <alignment vertical="top" wrapText="1"/>
    </xf>
    <xf numFmtId="0" fontId="0" fillId="7" borderId="8" xfId="22" applyFont="1" applyFill="1" applyBorder="1" applyAlignment="1">
      <alignment horizontal="center"/>
      <protection/>
    </xf>
    <xf numFmtId="0" fontId="0" fillId="7" borderId="18" xfId="22" applyFont="1" applyFill="1" applyBorder="1" applyAlignment="1">
      <alignment horizontal="center"/>
      <protection/>
    </xf>
    <xf numFmtId="0" fontId="30" fillId="7" borderId="18" xfId="22" applyFont="1" applyFill="1" applyBorder="1" applyAlignment="1">
      <alignment horizontal="center"/>
      <protection/>
    </xf>
    <xf numFmtId="0" fontId="0" fillId="5" borderId="8" xfId="22" applyFont="1" applyFill="1" applyBorder="1" applyAlignment="1">
      <alignment horizontal="center"/>
      <protection/>
    </xf>
    <xf numFmtId="0" fontId="0" fillId="5" borderId="18" xfId="22" applyFont="1" applyFill="1" applyBorder="1" applyAlignment="1">
      <alignment horizontal="center"/>
      <protection/>
    </xf>
    <xf numFmtId="0" fontId="2" fillId="5" borderId="0" xfId="0" applyFont="1" applyFill="1" applyAlignment="1">
      <alignment vertical="top" wrapText="1"/>
    </xf>
    <xf numFmtId="0" fontId="0" fillId="0" borderId="0" xfId="0" applyAlignment="1">
      <alignment vertical="top" wrapText="1"/>
    </xf>
    <xf numFmtId="0" fontId="2" fillId="7" borderId="0" xfId="0" applyFont="1" applyFill="1" applyAlignment="1">
      <alignment vertical="top" wrapText="1"/>
    </xf>
    <xf numFmtId="0" fontId="0" fillId="0" borderId="0" xfId="0" applyAlignment="1">
      <alignment wrapText="1"/>
    </xf>
    <xf numFmtId="0" fontId="2" fillId="0" borderId="0" xfId="0" applyFont="1" applyAlignment="1">
      <alignment vertical="top" wrapText="1"/>
    </xf>
    <xf numFmtId="0" fontId="26" fillId="0" borderId="0" xfId="20" applyFont="1" applyAlignment="1">
      <alignment horizontal="left" indent="2"/>
    </xf>
    <xf numFmtId="0" fontId="2" fillId="4" borderId="0" xfId="0" applyFont="1" applyFill="1" applyAlignment="1">
      <alignment wrapText="1"/>
    </xf>
    <xf numFmtId="0" fontId="2" fillId="8" borderId="0" xfId="0" applyFont="1" applyFill="1" applyAlignment="1">
      <alignment horizontal="left"/>
    </xf>
    <xf numFmtId="0" fontId="2" fillId="3" borderId="0" xfId="0" applyFont="1" applyFill="1" applyAlignment="1">
      <alignment horizontal="left"/>
    </xf>
    <xf numFmtId="0" fontId="0" fillId="6" borderId="18" xfId="0" applyFill="1" applyBorder="1" applyAlignment="1">
      <alignment horizontal="center"/>
    </xf>
    <xf numFmtId="0" fontId="0" fillId="6" borderId="18" xfId="0" applyFill="1" applyBorder="1" applyAlignment="1" quotePrefix="1">
      <alignment horizontal="center"/>
    </xf>
    <xf numFmtId="0" fontId="0" fillId="4" borderId="18" xfId="0" applyFill="1" applyBorder="1" applyAlignment="1">
      <alignment/>
    </xf>
    <xf numFmtId="0" fontId="0" fillId="7" borderId="18" xfId="0" applyFill="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2" fillId="0" borderId="0" xfId="0" applyFont="1" applyAlignment="1">
      <alignment horizontal="center"/>
    </xf>
    <xf numFmtId="0" fontId="2" fillId="6" borderId="0" xfId="0" applyFont="1" applyFill="1" applyAlignment="1" applyProtection="1">
      <alignment vertical="top" wrapText="1"/>
      <protection locked="0"/>
    </xf>
    <xf numFmtId="0" fontId="2" fillId="8" borderId="0" xfId="0" applyFont="1" applyFill="1" applyAlignment="1">
      <alignment vertical="top" wrapText="1"/>
    </xf>
    <xf numFmtId="0" fontId="2" fillId="3" borderId="0" xfId="0" applyFont="1" applyFill="1" applyAlignment="1">
      <alignment vertical="top" wrapText="1"/>
    </xf>
    <xf numFmtId="0" fontId="0" fillId="6" borderId="8" xfId="22" applyFont="1" applyFill="1" applyBorder="1" applyAlignment="1">
      <alignment horizontal="center"/>
      <protection/>
    </xf>
    <xf numFmtId="0" fontId="0" fillId="4" borderId="8" xfId="22" applyFont="1" applyFill="1" applyBorder="1" applyAlignment="1">
      <alignment horizontal="center"/>
      <protection/>
    </xf>
    <xf numFmtId="0" fontId="0" fillId="6" borderId="18" xfId="22" applyFont="1" applyFill="1" applyBorder="1" applyAlignment="1">
      <alignment horizontal="center"/>
      <protection/>
    </xf>
    <xf numFmtId="0" fontId="4" fillId="6" borderId="0" xfId="0" applyFont="1" applyFill="1" applyAlignment="1">
      <alignment vertical="top" wrapText="1"/>
    </xf>
    <xf numFmtId="0" fontId="35" fillId="0" borderId="0" xfId="0" applyFont="1" applyAlignment="1">
      <alignment horizontal="left" indent="2"/>
    </xf>
    <xf numFmtId="0" fontId="26" fillId="0" borderId="0" xfId="20" applyFont="1" applyAlignment="1">
      <alignment horizontal="left" wrapText="1" indent="2"/>
    </xf>
    <xf numFmtId="0" fontId="0" fillId="0" borderId="0" xfId="0" applyAlignment="1">
      <alignment horizontal="left" wrapText="1" indent="2"/>
    </xf>
    <xf numFmtId="0" fontId="26" fillId="0" borderId="0" xfId="20" applyFont="1" applyFill="1" applyAlignment="1">
      <alignment horizontal="left" wrapText="1" indent="2"/>
    </xf>
    <xf numFmtId="0" fontId="2" fillId="0" borderId="0" xfId="0" applyFont="1" applyFill="1" applyAlignment="1">
      <alignment horizontal="left" vertical="top" wrapText="1"/>
    </xf>
    <xf numFmtId="0" fontId="26" fillId="0" borderId="0" xfId="20" applyNumberFormat="1" applyFont="1" applyAlignment="1">
      <alignment horizontal="left" indent="2"/>
    </xf>
    <xf numFmtId="0" fontId="26" fillId="0" borderId="0" xfId="20"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4" fillId="0" borderId="0" xfId="0" applyFont="1" applyAlignment="1">
      <alignment vertical="top" wrapText="1"/>
    </xf>
    <xf numFmtId="0" fontId="26" fillId="0" borderId="0" xfId="20" applyFont="1" applyAlignment="1">
      <alignment horizontal="center"/>
    </xf>
    <xf numFmtId="0" fontId="2" fillId="0" borderId="0" xfId="0" applyNumberFormat="1" applyFont="1" applyAlignment="1">
      <alignment vertical="top" wrapText="1"/>
    </xf>
    <xf numFmtId="0" fontId="9" fillId="0" borderId="0" xfId="0" applyFont="1" applyAlignment="1">
      <alignment vertical="top" wrapText="1"/>
    </xf>
    <xf numFmtId="0" fontId="2" fillId="0" borderId="0" xfId="0" applyFont="1" applyAlignment="1">
      <alignment wrapText="1"/>
    </xf>
    <xf numFmtId="0" fontId="5" fillId="0" borderId="0" xfId="0" applyFont="1" applyAlignment="1">
      <alignment vertical="top" wrapText="1"/>
    </xf>
    <xf numFmtId="0" fontId="0" fillId="0" borderId="0" xfId="22" applyFont="1" applyAlignment="1">
      <alignment vertical="top" wrapText="1"/>
      <protection/>
    </xf>
    <xf numFmtId="0" fontId="10" fillId="0" borderId="1" xfId="0" applyFont="1" applyBorder="1" applyAlignment="1">
      <alignment wrapText="1"/>
    </xf>
    <xf numFmtId="0" fontId="0" fillId="0" borderId="18" xfId="22" applyFont="1" applyBorder="1" applyAlignment="1">
      <alignment horizontal="left" wrapText="1"/>
      <protection/>
    </xf>
    <xf numFmtId="0" fontId="0" fillId="0" borderId="1" xfId="0" applyFont="1" applyBorder="1" applyAlignment="1">
      <alignment horizontal="left" wrapText="1"/>
    </xf>
    <xf numFmtId="0" fontId="0" fillId="0" borderId="18" xfId="0" applyFont="1" applyBorder="1" applyAlignment="1">
      <alignment horizontal="right" wrapText="1"/>
    </xf>
    <xf numFmtId="0" fontId="0" fillId="0" borderId="1" xfId="0" applyFont="1" applyBorder="1" applyAlignment="1">
      <alignment horizontal="right" wrapText="1"/>
    </xf>
    <xf numFmtId="0" fontId="0" fillId="0" borderId="0" xfId="0" applyFont="1" applyBorder="1" applyAlignment="1">
      <alignment horizontal="right" wrapText="1"/>
    </xf>
    <xf numFmtId="0" fontId="0" fillId="0" borderId="0" xfId="0" applyBorder="1" applyAlignment="1">
      <alignment horizontal="right" wrapText="1"/>
    </xf>
    <xf numFmtId="0" fontId="0" fillId="0" borderId="18" xfId="0" applyFont="1" applyBorder="1" applyAlignment="1">
      <alignment horizontal="center"/>
    </xf>
    <xf numFmtId="0" fontId="26" fillId="0" borderId="0" xfId="20" applyFont="1" applyBorder="1" applyAlignment="1">
      <alignment horizontal="left" indent="3"/>
    </xf>
    <xf numFmtId="0" fontId="26" fillId="0" borderId="0" xfId="20" applyFont="1" applyAlignment="1">
      <alignment horizontal="left" indent="3"/>
    </xf>
    <xf numFmtId="0" fontId="0" fillId="0" borderId="0" xfId="0" applyAlignment="1">
      <alignment horizontal="left" indent="3"/>
    </xf>
    <xf numFmtId="0" fontId="0" fillId="0" borderId="18" xfId="22" applyFont="1" applyFill="1" applyBorder="1" applyAlignment="1">
      <alignment horizontal="center"/>
      <protection/>
    </xf>
    <xf numFmtId="0" fontId="0" fillId="0" borderId="8" xfId="22" applyFont="1" applyFill="1" applyBorder="1" applyAlignment="1">
      <alignment horizontal="center"/>
      <protection/>
    </xf>
    <xf numFmtId="0" fontId="36" fillId="7" borderId="16" xfId="22" applyFont="1" applyFill="1" applyBorder="1" applyAlignment="1">
      <alignment horizontal="center"/>
      <protection/>
    </xf>
    <xf numFmtId="0" fontId="36" fillId="7" borderId="15" xfId="22" applyFont="1" applyFill="1" applyBorder="1" applyAlignment="1">
      <alignment horizontal="center"/>
      <protection/>
    </xf>
    <xf numFmtId="0" fontId="36" fillId="5" borderId="16" xfId="22" applyFont="1" applyFill="1" applyBorder="1" applyAlignment="1">
      <alignment horizontal="center"/>
      <protection/>
    </xf>
    <xf numFmtId="0" fontId="36" fillId="5" borderId="15" xfId="22" applyFont="1" applyFill="1" applyBorder="1" applyAlignment="1">
      <alignment horizontal="center"/>
      <protection/>
    </xf>
    <xf numFmtId="0" fontId="36" fillId="8" borderId="16" xfId="22" applyFont="1" applyFill="1" applyBorder="1" applyAlignment="1">
      <alignment horizontal="center"/>
      <protection/>
    </xf>
    <xf numFmtId="0" fontId="36" fillId="8" borderId="20" xfId="22" applyFont="1" applyFill="1" applyBorder="1" applyAlignment="1">
      <alignment horizontal="center"/>
      <protection/>
    </xf>
    <xf numFmtId="0" fontId="36" fillId="4" borderId="16" xfId="22" applyFont="1" applyFill="1" applyBorder="1" applyAlignment="1">
      <alignment horizontal="center"/>
      <protection/>
    </xf>
    <xf numFmtId="0" fontId="36" fillId="4" borderId="20" xfId="22" applyFont="1" applyFill="1" applyBorder="1" applyAlignment="1">
      <alignment horizontal="center"/>
      <protection/>
    </xf>
  </cellXfs>
  <cellStyles count="11">
    <cellStyle name="Normal" xfId="0"/>
    <cellStyle name="Comma" xfId="15"/>
    <cellStyle name="Comma [0]" xfId="16"/>
    <cellStyle name="Currency" xfId="17"/>
    <cellStyle name="Currency [0]" xfId="18"/>
    <cellStyle name="Followed Hyperlink" xfId="19"/>
    <cellStyle name="Hyperlink" xfId="20"/>
    <cellStyle name="Normal_Comp. of Cur. Mktg. Yr. For." xfId="21"/>
    <cellStyle name="Normal_Crn01-02-new style" xfId="22"/>
    <cellStyle name="Normal_Data"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Figure 1.  Futures forecast of U.S. soybean producers' season-average price received (SAP) and CCP rate, 
marketing year 2003-04</a:t>
            </a:r>
          </a:p>
        </c:rich>
      </c:tx>
      <c:layout/>
      <c:spPr>
        <a:noFill/>
        <a:ln>
          <a:noFill/>
        </a:ln>
      </c:spPr>
    </c:title>
    <c:plotArea>
      <c:layout>
        <c:manualLayout>
          <c:xMode val="edge"/>
          <c:yMode val="edge"/>
          <c:x val="0.02725"/>
          <c:y val="0.14825"/>
          <c:w val="0.86825"/>
          <c:h val="0.85125"/>
        </c:manualLayout>
      </c:layout>
      <c:lineChart>
        <c:grouping val="standard"/>
        <c:varyColors val="0"/>
        <c:ser>
          <c:idx val="5"/>
          <c:order val="0"/>
          <c:tx>
            <c:strRef>
              <c:f>'2003-04 forecast'!$H$536</c:f>
              <c:strCache>
                <c:ptCount val="1"/>
                <c:pt idx="0">
                  <c:v>Actual SAP (available in October 2004)</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'2003-04 forecast'!$B$538:$B$607</c:f>
              <c:str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strCache>
            </c:strRef>
          </c:cat>
          <c:val>
            <c:numRef>
              <c:f>'2003-04 forecast'!$H$538:$H$607</c:f>
              <c:num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val>
          <c:smooth val="0"/>
        </c:ser>
        <c:ser>
          <c:idx val="1"/>
          <c:order val="1"/>
          <c:tx>
            <c:strRef>
              <c:f>'2003-04 forecast'!$D$536</c:f>
              <c:strCache>
                <c:ptCount val="1"/>
                <c:pt idx="0">
                  <c:v>Futures SAP forecast</c:v>
                </c:pt>
              </c:strCache>
            </c:strRef>
          </c:tx>
          <c:spPr>
            <a:ln w="25400">
              <a:solidFill>
                <a:srgbClr val="00008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'2003-04 forecast'!$B$538:$B$607</c:f>
              <c:str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strCache>
            </c:strRef>
          </c:cat>
          <c:val>
            <c:numRef>
              <c:f>'2003-04 forecast'!$D$538:$D$607</c:f>
              <c:num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val>
          <c:smooth val="0"/>
        </c:ser>
        <c:ser>
          <c:idx val="0"/>
          <c:order val="2"/>
          <c:tx>
            <c:strRef>
              <c:f>'2003-04 forecast'!$F$536</c:f>
              <c:strCache>
                <c:ptCount val="1"/>
                <c:pt idx="0">
                  <c:v>Midpoint of the WASDE SAP projection</c:v>
                </c:pt>
              </c:strCache>
            </c:strRef>
          </c:tx>
          <c:spPr>
            <a:ln w="25400">
              <a:solidFill>
                <a:srgbClr val="FF00FF"/>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'2003-04 forecast'!$B$538:$B$607</c:f>
              <c:str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strCache>
            </c:strRef>
          </c:cat>
          <c:val>
            <c:numRef>
              <c:f>'2003-04 forecast'!$F$538:$F$607</c:f>
              <c:num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val>
          <c:smooth val="0"/>
        </c:ser>
        <c:ser>
          <c:idx val="3"/>
          <c:order val="5"/>
          <c:tx>
            <c:strRef>
              <c:f>'2003-04 forecast'!$I$536</c:f>
              <c:strCache>
                <c:ptCount val="1"/>
                <c:pt idx="0">
                  <c:v>CCP trigger price </c:v>
                </c:pt>
              </c:strCache>
            </c:strRef>
          </c:tx>
          <c:extLst>
            <c:ext xmlns:c14="http://schemas.microsoft.com/office/drawing/2007/8/2/chart" uri="{6F2FDCE9-48DA-4B69-8628-5D25D57E5C99}">
              <c14:invertSolidFillFmt>
                <c14:spPr>
                  <a:solidFill>
                    <a:srgbClr val="000000"/>
                  </a:solidFill>
                </c14:spPr>
              </c14:invertSolidFillFmt>
            </c:ext>
          </c:extLst>
          <c:cat>
            <c:strRef>
              <c:f>'2003-04 forecast'!$B$538:$B$607</c:f>
              <c:str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strCache>
            </c:strRef>
          </c:cat>
          <c:val>
            <c:numRef>
              <c:f>'2003-04 forecast'!$I$538:$I$607</c:f>
              <c:num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val>
          <c:smooth val="0"/>
        </c:ser>
        <c:ser>
          <c:idx val="4"/>
          <c:order val="6"/>
          <c:tx>
            <c:strRef>
              <c:f>'2003-04 forecast'!$K$536</c:f>
              <c:strCache>
                <c:ptCount val="1"/>
                <c:pt idx="0">
                  <c:v>National average loan rate </c:v>
                </c:pt>
              </c:strCache>
            </c:strRef>
          </c:tx>
          <c:extLst>
            <c:ext xmlns:c14="http://schemas.microsoft.com/office/drawing/2007/8/2/chart" uri="{6F2FDCE9-48DA-4B69-8628-5D25D57E5C99}">
              <c14:invertSolidFillFmt>
                <c14:spPr>
                  <a:solidFill>
                    <a:srgbClr val="000000"/>
                  </a:solidFill>
                </c14:spPr>
              </c14:invertSolidFillFmt>
            </c:ext>
          </c:extLst>
          <c:cat>
            <c:strRef>
              <c:f>'2003-04 forecast'!$B$538:$B$607</c:f>
              <c:str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strCache>
            </c:strRef>
          </c:cat>
          <c:val>
            <c:numRef>
              <c:f>'2003-04 forecast'!$K$538:$K$607</c:f>
              <c:num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val>
          <c:smooth val="0"/>
        </c:ser>
        <c:marker val="1"/>
        <c:axId val="17522017"/>
        <c:axId val="4038826"/>
      </c:lineChart>
      <c:lineChart>
        <c:grouping val="standard"/>
        <c:varyColors val="0"/>
        <c:ser>
          <c:idx val="6"/>
          <c:order val="3"/>
          <c:tx>
            <c:strRef>
              <c:f>'2003-04 forecast'!$M$536</c:f>
              <c:strCache>
                <c:ptCount val="1"/>
                <c:pt idx="0">
                  <c:v>Futures CCP rate forecast  </c:v>
                </c:pt>
              </c:strCache>
            </c:strRef>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'2003-04 forecast'!$M$538:$M$607</c:f>
              <c:num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cat>
          <c:val>
            <c:numRef>
              <c:f>'2003-04 forecast'!$M$538:$M$607</c:f>
              <c:num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val>
          <c:smooth val="0"/>
        </c:ser>
        <c:ser>
          <c:idx val="2"/>
          <c:order val="4"/>
          <c:tx>
            <c:strRef>
              <c:f>'2003-04 forecast'!$P$536</c:f>
              <c:strCache>
                <c:ptCount val="1"/>
                <c:pt idx="0">
                  <c:v>WASDE CCP rate projection </c:v>
                </c:pt>
              </c:strCache>
            </c:strRef>
          </c:tx>
          <c:spPr>
            <a:ln w="25400">
              <a:solidFill>
                <a:srgbClr val="008080"/>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numRef>
              <c:f>'2003-04 forecast'!$M$538:$M$607</c:f>
              <c:num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cat>
          <c:val>
            <c:numRef>
              <c:f>'2003-04 forecast'!$P$538:$P$607</c:f>
              <c:num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val>
          <c:smooth val="0"/>
        </c:ser>
        <c:marker val="1"/>
        <c:axId val="26398843"/>
        <c:axId val="48067348"/>
      </c:lineChart>
      <c:catAx>
        <c:axId val="17522017"/>
        <c:scaling>
          <c:orientation val="minMax"/>
        </c:scaling>
        <c:axPos val="b"/>
        <c:title>
          <c:tx>
            <c:rich>
              <a:bodyPr vert="horz" rot="0" anchor="ctr"/>
              <a:lstStyle/>
              <a:p>
                <a:pPr algn="ctr">
                  <a:defRPr/>
                </a:pPr>
                <a:r>
                  <a:rPr lang="en-US" cap="none" sz="1000" b="1" i="0" u="none" baseline="0">
                    <a:latin typeface="Arial"/>
                    <a:ea typeface="Arial"/>
                    <a:cs typeface="Arial"/>
                  </a:rPr>
                  <a:t>Forecast period</a:t>
                </a:r>
              </a:p>
            </c:rich>
          </c:tx>
          <c:layout/>
          <c:overlay val="0"/>
          <c:spPr>
            <a:noFill/>
            <a:ln>
              <a:noFill/>
            </a:ln>
          </c:spPr>
        </c:title>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4038826"/>
        <c:crosses val="autoZero"/>
        <c:auto val="0"/>
        <c:lblOffset val="100"/>
        <c:tickLblSkip val="2"/>
        <c:noMultiLvlLbl val="0"/>
      </c:catAx>
      <c:valAx>
        <c:axId val="4038826"/>
        <c:scaling>
          <c:orientation val="minMax"/>
          <c:max val="9"/>
          <c:min val="3"/>
        </c:scaling>
        <c:axPos val="l"/>
        <c:title>
          <c:tx>
            <c:rich>
              <a:bodyPr vert="horz" rot="-5400000" anchor="ctr"/>
              <a:lstStyle/>
              <a:p>
                <a:pPr algn="ctr">
                  <a:defRPr/>
                </a:pPr>
                <a:r>
                  <a:rPr lang="en-US" cap="none" sz="1000" b="1" i="0" u="none" baseline="0">
                    <a:latin typeface="Arial"/>
                    <a:ea typeface="Arial"/>
                    <a:cs typeface="Arial"/>
                  </a:rPr>
                  <a:t>Season-average price received (Dollars per bushel)</a:t>
                </a:r>
              </a:p>
            </c:rich>
          </c:tx>
          <c:layout/>
          <c:overlay val="0"/>
          <c:spPr>
            <a:noFill/>
            <a:ln>
              <a:noFill/>
            </a:ln>
          </c:spPr>
        </c:title>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17522017"/>
        <c:crossesAt val="1"/>
        <c:crossBetween val="between"/>
        <c:dispUnits/>
        <c:majorUnit val="0.5"/>
        <c:minorUnit val="0.1"/>
      </c:valAx>
      <c:catAx>
        <c:axId val="26398843"/>
        <c:scaling>
          <c:orientation val="minMax"/>
        </c:scaling>
        <c:axPos val="b"/>
        <c:delete val="1"/>
        <c:majorTickMark val="out"/>
        <c:minorTickMark val="none"/>
        <c:tickLblPos val="nextTo"/>
        <c:crossAx val="48067348"/>
        <c:crosses val="autoZero"/>
        <c:auto val="0"/>
        <c:lblOffset val="100"/>
        <c:tickLblSkip val="1"/>
        <c:noMultiLvlLbl val="0"/>
      </c:catAx>
      <c:valAx>
        <c:axId val="48067348"/>
        <c:scaling>
          <c:orientation val="minMax"/>
          <c:max val="0.4"/>
          <c:min val="0"/>
        </c:scaling>
        <c:axPos val="l"/>
        <c:title>
          <c:tx>
            <c:rich>
              <a:bodyPr vert="horz" rot="-5400000" anchor="ctr"/>
              <a:lstStyle/>
              <a:p>
                <a:pPr algn="ctr">
                  <a:defRPr/>
                </a:pPr>
                <a:r>
                  <a:rPr lang="en-US" cap="none" sz="1000" b="1" i="0" u="none" baseline="0">
                    <a:latin typeface="Arial"/>
                    <a:ea typeface="Arial"/>
                    <a:cs typeface="Arial"/>
                  </a:rPr>
                  <a:t>CCP rate (Dollars per bushel)</a:t>
                </a:r>
              </a:p>
            </c:rich>
          </c:tx>
          <c:layout/>
          <c:overlay val="0"/>
          <c:spPr>
            <a:noFill/>
            <a:ln>
              <a:noFill/>
            </a:ln>
          </c:spPr>
        </c:title>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26398843"/>
        <c:crosses val="max"/>
        <c:crossBetween val="between"/>
        <c:dispUnits/>
      </c:valAx>
      <c:spPr>
        <a:solidFill>
          <a:srgbClr val="FFFFFF"/>
        </a:solidFill>
        <a:ln w="12700">
          <a:solidFill>
            <a:srgbClr val="808080"/>
          </a:solidFill>
        </a:ln>
      </c:spPr>
    </c:plotArea>
    <c:legend>
      <c:legendPos val="r"/>
      <c:layout>
        <c:manualLayout>
          <c:xMode val="edge"/>
          <c:yMode val="edge"/>
          <c:x val="0.54875"/>
          <c:y val="0.71475"/>
          <c:w val="0.24"/>
          <c:h val="0.21975"/>
        </c:manualLayout>
      </c:layout>
      <c:overlay val="0"/>
    </c:legend>
    <c:plotVisOnly val="1"/>
    <c:dispBlanksAs val="gap"/>
    <c:showDLblsOverMax val="0"/>
  </c:chart>
  <c:spPr>
    <a:solidFill>
      <a:srgbClr val="C0C0C0"/>
    </a:solidFill>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84</xdr:row>
      <xdr:rowOff>9525</xdr:rowOff>
    </xdr:from>
    <xdr:to>
      <xdr:col>11</xdr:col>
      <xdr:colOff>0</xdr:colOff>
      <xdr:row>125</xdr:row>
      <xdr:rowOff>0</xdr:rowOff>
    </xdr:to>
    <xdr:graphicFrame>
      <xdr:nvGraphicFramePr>
        <xdr:cNvPr id="1" name="Chart 4"/>
        <xdr:cNvGraphicFramePr/>
      </xdr:nvGraphicFramePr>
      <xdr:xfrm>
        <a:off x="0" y="19250025"/>
        <a:ext cx="11630025" cy="6629400"/>
      </xdr:xfrm>
      <a:graphic>
        <a:graphicData uri="http://schemas.openxmlformats.org/drawingml/2006/chart">
          <c:chart xmlns:c="http://schemas.openxmlformats.org/drawingml/2006/chart" r:id="rId1"/>
        </a:graphicData>
      </a:graphic>
    </xdr:graphicFrame>
    <xdr:clientData/>
  </xdr:twoCellAnchor>
  <xdr:twoCellAnchor>
    <xdr:from>
      <xdr:col>7</xdr:col>
      <xdr:colOff>1209675</xdr:colOff>
      <xdr:row>59</xdr:row>
      <xdr:rowOff>38100</xdr:rowOff>
    </xdr:from>
    <xdr:to>
      <xdr:col>8</xdr:col>
      <xdr:colOff>161925</xdr:colOff>
      <xdr:row>65</xdr:row>
      <xdr:rowOff>152400</xdr:rowOff>
    </xdr:to>
    <xdr:sp>
      <xdr:nvSpPr>
        <xdr:cNvPr id="2" name="Line 5"/>
        <xdr:cNvSpPr>
          <a:spLocks/>
        </xdr:cNvSpPr>
      </xdr:nvSpPr>
      <xdr:spPr>
        <a:xfrm flipH="1">
          <a:off x="8467725" y="13906500"/>
          <a:ext cx="219075" cy="1228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1209675</xdr:colOff>
      <xdr:row>47</xdr:row>
      <xdr:rowOff>28575</xdr:rowOff>
    </xdr:from>
    <xdr:to>
      <xdr:col>8</xdr:col>
      <xdr:colOff>114300</xdr:colOff>
      <xdr:row>53</xdr:row>
      <xdr:rowOff>152400</xdr:rowOff>
    </xdr:to>
    <xdr:sp>
      <xdr:nvSpPr>
        <xdr:cNvPr id="1" name="Line 7"/>
        <xdr:cNvSpPr>
          <a:spLocks/>
        </xdr:cNvSpPr>
      </xdr:nvSpPr>
      <xdr:spPr>
        <a:xfrm flipH="1">
          <a:off x="8467725" y="10925175"/>
          <a:ext cx="171450" cy="1238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1209675</xdr:colOff>
      <xdr:row>108</xdr:row>
      <xdr:rowOff>38100</xdr:rowOff>
    </xdr:from>
    <xdr:to>
      <xdr:col>8</xdr:col>
      <xdr:colOff>161925</xdr:colOff>
      <xdr:row>114</xdr:row>
      <xdr:rowOff>152400</xdr:rowOff>
    </xdr:to>
    <xdr:sp>
      <xdr:nvSpPr>
        <xdr:cNvPr id="2" name="Line 8"/>
        <xdr:cNvSpPr>
          <a:spLocks/>
        </xdr:cNvSpPr>
      </xdr:nvSpPr>
      <xdr:spPr>
        <a:xfrm flipH="1">
          <a:off x="8467725" y="24022050"/>
          <a:ext cx="219075" cy="1228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1228725</xdr:colOff>
      <xdr:row>80</xdr:row>
      <xdr:rowOff>57150</xdr:rowOff>
    </xdr:from>
    <xdr:to>
      <xdr:col>8</xdr:col>
      <xdr:colOff>180975</xdr:colOff>
      <xdr:row>86</xdr:row>
      <xdr:rowOff>171450</xdr:rowOff>
    </xdr:to>
    <xdr:sp>
      <xdr:nvSpPr>
        <xdr:cNvPr id="1" name="Line 9"/>
        <xdr:cNvSpPr>
          <a:spLocks/>
        </xdr:cNvSpPr>
      </xdr:nvSpPr>
      <xdr:spPr>
        <a:xfrm flipH="1">
          <a:off x="8486775" y="21278850"/>
          <a:ext cx="219075" cy="1228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sa.usda.gov/pas/news/releases/index.htm" TargetMode="External" /><Relationship Id="rId2" Type="http://schemas.openxmlformats.org/officeDocument/2006/relationships/hyperlink" Target="http://usda.mannlib.cornell.edu/reports/waobr/wasde-bb/" TargetMode="External" /><Relationship Id="rId3" Type="http://schemas.openxmlformats.org/officeDocument/2006/relationships/hyperlink" Target="http://www.ers.usda.gov/publications/FDS/JAN05/fds05a01/"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rs.usda.gov/Briefing/FarmPolicy/CounterCyclicalPay.htm" TargetMode="External" /><Relationship Id="rId2" Type="http://schemas.openxmlformats.org/officeDocument/2006/relationships/hyperlink" Target="http://www.ers.usda.gov/Briefing/FarmPolicy/" TargetMode="External" /><Relationship Id="rId3" Type="http://schemas.openxmlformats.org/officeDocument/2006/relationships/hyperlink" Target="http://www.ers.usda.gov/Features/farmbill/titles/titleIcommodities.htm" TargetMode="External" /><Relationship Id="rId4" Type="http://schemas.openxmlformats.org/officeDocument/2006/relationships/hyperlink" Target="http://www.ers.usda.gov/features/farmbill/2002glossary.htm" TargetMode="External" /><Relationship Id="rId5" Type="http://schemas.openxmlformats.org/officeDocument/2006/relationships/hyperlink" Target="http://cbotdataexchange.if5.com/" TargetMode="Externa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usda.mannlib.cornell.edu/reports/nassr/price/pap-bb" TargetMode="External" /><Relationship Id="rId2" Type="http://schemas.openxmlformats.org/officeDocument/2006/relationships/hyperlink" Target="http://usda.mannlib.cornell.edu/usda/reports/waobr/wasde-bb/" TargetMode="External" /><Relationship Id="rId3" Type="http://schemas.openxmlformats.org/officeDocument/2006/relationships/hyperlink" Target="http://www.ers.usda.gov/features/farmbill/" TargetMode="External" /><Relationship Id="rId4" Type="http://schemas.openxmlformats.org/officeDocument/2006/relationships/hyperlink" Target="http://usda.mannlib.cornell.edu/reports/nassr/price/pap-bb/" TargetMode="External" /><Relationship Id="rId5" Type="http://schemas.openxmlformats.org/officeDocument/2006/relationships/hyperlink" Target="http://cbotdataexchange.if5.com/" TargetMode="External" /><Relationship Id="rId6" Type="http://schemas.openxmlformats.org/officeDocument/2006/relationships/hyperlink" Target="http://usda.mannlib.cornell.edu/reports/nassr/price/zap-bb" TargetMode="External" /><Relationship Id="rId7" Type="http://schemas.openxmlformats.org/officeDocument/2006/relationships/drawing" Target="../drawings/drawing3.xm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N46"/>
  <sheetViews>
    <sheetView workbookViewId="0" topLeftCell="A1">
      <selection activeCell="A1" sqref="A1"/>
    </sheetView>
  </sheetViews>
  <sheetFormatPr defaultColWidth="9.140625" defaultRowHeight="12.75"/>
  <cols>
    <col min="1" max="1" width="100.7109375" style="0" customWidth="1"/>
  </cols>
  <sheetData>
    <row r="1" ht="37.5">
      <c r="A1" s="187" t="s">
        <v>295</v>
      </c>
    </row>
    <row r="3" ht="18.75">
      <c r="A3" s="286" t="s">
        <v>117</v>
      </c>
    </row>
    <row r="4" ht="15.75">
      <c r="A4" s="2"/>
    </row>
    <row r="5" ht="78.75">
      <c r="A5" s="197" t="s">
        <v>9</v>
      </c>
    </row>
    <row r="6" ht="15.75">
      <c r="A6" s="285" t="s">
        <v>348</v>
      </c>
    </row>
    <row r="7" ht="15.75">
      <c r="A7" s="3"/>
    </row>
    <row r="8" spans="1:12" ht="18.75">
      <c r="A8" s="190" t="s">
        <v>120</v>
      </c>
      <c r="B8" s="16"/>
      <c r="C8" s="16"/>
      <c r="D8" s="16"/>
      <c r="E8" s="16"/>
      <c r="F8" s="16"/>
      <c r="G8" s="16"/>
      <c r="H8" s="6"/>
      <c r="I8" s="6"/>
      <c r="J8" s="6"/>
      <c r="K8" s="6"/>
      <c r="L8" s="6"/>
    </row>
    <row r="9" spans="1:12" ht="18.75">
      <c r="A9" s="188" t="s">
        <v>126</v>
      </c>
      <c r="B9" s="16"/>
      <c r="C9" s="16"/>
      <c r="D9" s="16"/>
      <c r="E9" s="16"/>
      <c r="F9" s="16"/>
      <c r="G9" s="16"/>
      <c r="H9" s="6"/>
      <c r="I9" s="6"/>
      <c r="J9" s="6"/>
      <c r="K9" s="6"/>
      <c r="L9" s="6"/>
    </row>
    <row r="10" spans="1:12" ht="32.25">
      <c r="A10" s="191" t="s">
        <v>127</v>
      </c>
      <c r="B10" s="16"/>
      <c r="C10" s="16"/>
      <c r="D10" s="16"/>
      <c r="E10" s="16"/>
      <c r="F10" s="16"/>
      <c r="G10" s="16"/>
      <c r="H10" s="4"/>
      <c r="I10" s="6"/>
      <c r="J10" s="6"/>
      <c r="K10" s="6"/>
      <c r="L10" s="6"/>
    </row>
    <row r="11" spans="1:12" ht="18.75">
      <c r="A11" s="189" t="s">
        <v>284</v>
      </c>
      <c r="C11" s="3"/>
      <c r="D11" s="3"/>
      <c r="E11" s="3"/>
      <c r="F11" s="3"/>
      <c r="G11" s="16"/>
      <c r="H11" s="4"/>
      <c r="I11" s="6"/>
      <c r="J11" s="6"/>
      <c r="K11" s="6"/>
      <c r="L11" s="6"/>
    </row>
    <row r="12" spans="1:12" ht="18.75">
      <c r="A12" s="189" t="s">
        <v>285</v>
      </c>
      <c r="B12" s="16"/>
      <c r="C12" s="16"/>
      <c r="D12" s="16"/>
      <c r="E12" s="16"/>
      <c r="F12" s="16"/>
      <c r="G12" s="16"/>
      <c r="H12" s="4"/>
      <c r="I12" s="6"/>
      <c r="J12" s="6"/>
      <c r="K12" s="6"/>
      <c r="L12" s="6"/>
    </row>
    <row r="13" spans="1:12" ht="18.75">
      <c r="A13" s="186" t="s">
        <v>128</v>
      </c>
      <c r="B13" s="5"/>
      <c r="C13" s="5"/>
      <c r="D13" s="5"/>
      <c r="E13" s="5"/>
      <c r="F13" s="5"/>
      <c r="G13" s="5"/>
      <c r="H13" s="6"/>
      <c r="I13" s="6"/>
      <c r="J13" s="6"/>
      <c r="K13" s="6"/>
      <c r="L13" s="6"/>
    </row>
    <row r="15" spans="1:12" ht="18.75">
      <c r="A15" s="190" t="s">
        <v>119</v>
      </c>
      <c r="B15" s="16"/>
      <c r="C15" s="16"/>
      <c r="D15" s="16"/>
      <c r="E15" s="16"/>
      <c r="F15" s="16"/>
      <c r="G15" s="16"/>
      <c r="H15" s="6"/>
      <c r="I15" s="6"/>
      <c r="J15" s="6"/>
      <c r="K15" s="6"/>
      <c r="L15" s="6"/>
    </row>
    <row r="16" spans="1:12" ht="18.75">
      <c r="A16" s="188" t="s">
        <v>126</v>
      </c>
      <c r="B16" s="16"/>
      <c r="C16" s="16"/>
      <c r="D16" s="16"/>
      <c r="E16" s="16"/>
      <c r="F16" s="16"/>
      <c r="G16" s="16"/>
      <c r="H16" s="6"/>
      <c r="I16" s="6"/>
      <c r="J16" s="6"/>
      <c r="K16" s="6"/>
      <c r="L16" s="6"/>
    </row>
    <row r="17" spans="1:12" ht="32.25">
      <c r="A17" s="191" t="s">
        <v>127</v>
      </c>
      <c r="B17" s="16"/>
      <c r="C17" s="16"/>
      <c r="D17" s="16"/>
      <c r="E17" s="16"/>
      <c r="F17" s="16"/>
      <c r="G17" s="16"/>
      <c r="H17" s="4"/>
      <c r="I17" s="6"/>
      <c r="J17" s="6"/>
      <c r="K17" s="6"/>
      <c r="L17" s="6"/>
    </row>
    <row r="18" spans="1:12" ht="18.75">
      <c r="A18" s="189" t="s">
        <v>284</v>
      </c>
      <c r="B18" s="5"/>
      <c r="C18" s="5"/>
      <c r="D18" s="5"/>
      <c r="E18" s="5"/>
      <c r="F18" s="5"/>
      <c r="G18" s="5"/>
      <c r="H18" s="6"/>
      <c r="I18" s="6"/>
      <c r="J18" s="6"/>
      <c r="K18" s="6"/>
      <c r="L18" s="6"/>
    </row>
    <row r="19" spans="1:12" ht="18.75">
      <c r="A19" s="189" t="s">
        <v>285</v>
      </c>
      <c r="B19" s="5"/>
      <c r="C19" s="5"/>
      <c r="D19" s="5"/>
      <c r="E19" s="5"/>
      <c r="F19" s="5"/>
      <c r="G19" s="5"/>
      <c r="H19" s="6"/>
      <c r="I19" s="6"/>
      <c r="J19" s="6"/>
      <c r="K19" s="6"/>
      <c r="L19" s="6"/>
    </row>
    <row r="20" spans="1:12" ht="18.75">
      <c r="A20" s="186" t="s">
        <v>128</v>
      </c>
      <c r="B20" s="5"/>
      <c r="C20" s="5"/>
      <c r="D20" s="5"/>
      <c r="E20" s="5"/>
      <c r="F20" s="5"/>
      <c r="G20" s="5"/>
      <c r="H20" s="6"/>
      <c r="I20" s="6"/>
      <c r="J20" s="6"/>
      <c r="K20" s="6"/>
      <c r="L20" s="6"/>
    </row>
    <row r="22" spans="1:10" ht="18.75">
      <c r="A22" s="190" t="s">
        <v>115</v>
      </c>
      <c r="B22" s="16"/>
      <c r="C22" s="16"/>
      <c r="D22" s="16"/>
      <c r="E22" s="16"/>
      <c r="F22" s="16"/>
      <c r="G22" s="16"/>
      <c r="H22" s="6"/>
      <c r="I22" s="6"/>
      <c r="J22" s="6"/>
    </row>
    <row r="23" spans="1:12" s="87" customFormat="1" ht="32.25">
      <c r="A23" s="188" t="s">
        <v>118</v>
      </c>
      <c r="B23" s="16"/>
      <c r="C23" s="16"/>
      <c r="D23" s="16"/>
      <c r="E23" s="16"/>
      <c r="F23" s="16"/>
      <c r="G23" s="16"/>
      <c r="H23" s="6"/>
      <c r="I23" s="6"/>
      <c r="J23" s="6"/>
      <c r="K23" s="6"/>
      <c r="L23" s="6"/>
    </row>
    <row r="24" spans="1:7" ht="18.75">
      <c r="A24" s="186" t="s">
        <v>128</v>
      </c>
      <c r="B24" s="171"/>
      <c r="C24" s="171"/>
      <c r="D24" s="171"/>
      <c r="E24" s="171"/>
      <c r="F24" s="25"/>
      <c r="G24" s="25"/>
    </row>
    <row r="25" spans="1:7" ht="12.75" customHeight="1">
      <c r="A25" s="6"/>
      <c r="B25" s="171"/>
      <c r="C25" s="171"/>
      <c r="D25" s="171"/>
      <c r="E25" s="171"/>
      <c r="F25" s="25"/>
      <c r="G25" s="25"/>
    </row>
    <row r="26" spans="1:6" ht="18.75">
      <c r="A26" s="190" t="s">
        <v>121</v>
      </c>
      <c r="F26" s="185"/>
    </row>
    <row r="27" ht="15.75">
      <c r="A27" s="2" t="s">
        <v>41</v>
      </c>
    </row>
    <row r="28" ht="12.75" customHeight="1">
      <c r="A28" s="2"/>
    </row>
    <row r="29" ht="18.75">
      <c r="A29" s="190" t="s">
        <v>122</v>
      </c>
    </row>
    <row r="30" ht="15.75">
      <c r="A30" s="2" t="s">
        <v>125</v>
      </c>
    </row>
    <row r="32" spans="1:14" ht="18.75">
      <c r="A32" s="190" t="s">
        <v>123</v>
      </c>
      <c r="L32" s="6"/>
      <c r="M32" s="6"/>
      <c r="N32" s="6"/>
    </row>
    <row r="33" spans="1:14" ht="15.75">
      <c r="A33" s="2" t="s">
        <v>124</v>
      </c>
      <c r="L33" s="6"/>
      <c r="M33" s="6"/>
      <c r="N33" s="6"/>
    </row>
    <row r="34" spans="1:8" ht="15.75">
      <c r="A34" s="189" t="s">
        <v>11</v>
      </c>
      <c r="C34" s="7"/>
      <c r="D34" s="7"/>
      <c r="E34" s="7"/>
      <c r="F34" s="7"/>
      <c r="G34" s="7"/>
      <c r="H34" s="7"/>
    </row>
    <row r="35" spans="1:8" ht="15.75">
      <c r="A35" s="189" t="s">
        <v>174</v>
      </c>
      <c r="C35" s="7"/>
      <c r="D35" s="7"/>
      <c r="E35" s="7"/>
      <c r="F35" s="7"/>
      <c r="G35" s="7"/>
      <c r="H35" s="7"/>
    </row>
    <row r="36" spans="1:8" ht="15.75">
      <c r="A36" s="189" t="s">
        <v>175</v>
      </c>
      <c r="C36" s="7"/>
      <c r="D36" s="7"/>
      <c r="E36" s="7"/>
      <c r="F36" s="7"/>
      <c r="G36" s="7"/>
      <c r="H36" s="7"/>
    </row>
    <row r="37" spans="1:8" ht="15.75">
      <c r="A37" s="189" t="s">
        <v>176</v>
      </c>
      <c r="C37" s="7"/>
      <c r="D37" s="7"/>
      <c r="E37" s="7"/>
      <c r="F37" s="7"/>
      <c r="G37" s="7"/>
      <c r="H37" s="7"/>
    </row>
    <row r="38" spans="1:8" ht="31.5">
      <c r="A38" s="191" t="s">
        <v>177</v>
      </c>
      <c r="C38" s="7"/>
      <c r="D38" s="7"/>
      <c r="E38" s="7"/>
      <c r="F38" s="7"/>
      <c r="G38" s="7"/>
      <c r="H38" s="7"/>
    </row>
    <row r="39" spans="1:8" ht="15.75">
      <c r="A39" s="189" t="s">
        <v>271</v>
      </c>
      <c r="C39" s="7"/>
      <c r="D39" s="7"/>
      <c r="E39" s="7"/>
      <c r="F39" s="7"/>
      <c r="G39" s="7"/>
      <c r="H39" s="7"/>
    </row>
    <row r="42" ht="12.75">
      <c r="A42" s="6" t="s">
        <v>132</v>
      </c>
    </row>
    <row r="43" ht="12.75">
      <c r="A43" s="195" t="s">
        <v>130</v>
      </c>
    </row>
    <row r="44" ht="15.75">
      <c r="A44" s="343" t="s">
        <v>131</v>
      </c>
    </row>
    <row r="45" ht="12.75">
      <c r="A45" s="195" t="s">
        <v>279</v>
      </c>
    </row>
    <row r="46" ht="15.75">
      <c r="A46" s="343" t="s">
        <v>129</v>
      </c>
    </row>
  </sheetData>
  <hyperlinks>
    <hyperlink ref="A8" location="'2004-05 forecast'!A1" display="2004/05 forecast"/>
    <hyperlink ref="A15" location="'2003-04 forecast'!A1" display="2003/04 forecast"/>
    <hyperlink ref="A22" location="'Change forecast'!A1" display="  Change forecast"/>
    <hyperlink ref="A26" location="Definitions!A1" display="Definitions"/>
    <hyperlink ref="A29" location="Documentation!A1" display="Documentation"/>
    <hyperlink ref="A32" location="Data!A1" display="Data"/>
    <hyperlink ref="A46" r:id="rId1" display="http://www.fsa.usda.gov/pas/news/releases/index.htm"/>
    <hyperlink ref="A44" r:id="rId2" display="http://usda.mannlib.cornell.edu/reports/waobr/wasde-bb/"/>
    <hyperlink ref="A6" r:id="rId3" display="http://www.ers.usda.gov/publications/FDS/JAN05/fds05a01/"/>
  </hyperlinks>
  <printOptions/>
  <pageMargins left="0.5" right="0.5" top="0.75" bottom="0.75" header="0.5" footer="0.5"/>
  <pageSetup fitToHeight="1" fitToWidth="1" horizontalDpi="600" verticalDpi="600" orientation="portrait" r:id="rId4"/>
</worksheet>
</file>

<file path=xl/worksheets/sheet2.xml><?xml version="1.0" encoding="utf-8"?>
<worksheet xmlns="http://schemas.openxmlformats.org/spreadsheetml/2006/main" xmlns:r="http://schemas.openxmlformats.org/officeDocument/2006/relationships">
  <dimension ref="A1:T611"/>
  <sheetViews>
    <sheetView tabSelected="1" workbookViewId="0" topLeftCell="A1">
      <selection activeCell="A1" sqref="A1"/>
    </sheetView>
  </sheetViews>
  <sheetFormatPr defaultColWidth="9.140625" defaultRowHeight="12.75"/>
  <cols>
    <col min="1" max="1" width="10.57421875" style="0" customWidth="1"/>
    <col min="2" max="2" width="14.57421875" style="0" customWidth="1"/>
    <col min="3" max="3" width="18.7109375" style="0" customWidth="1"/>
    <col min="4" max="4" width="19.57421875" style="0" customWidth="1"/>
    <col min="5" max="5" width="13.28125" style="0" customWidth="1"/>
    <col min="6" max="6" width="13.140625" style="0" customWidth="1"/>
    <col min="7" max="8" width="19.00390625" style="0" customWidth="1"/>
    <col min="9" max="9" width="15.8515625" style="0" customWidth="1"/>
    <col min="10" max="10" width="19.8515625" style="0" customWidth="1"/>
    <col min="11" max="16" width="10.8515625" style="0" customWidth="1"/>
  </cols>
  <sheetData>
    <row r="1" spans="1:13" ht="18.75">
      <c r="A1" s="183" t="s">
        <v>186</v>
      </c>
      <c r="B1" s="16"/>
      <c r="C1" s="16" t="s">
        <v>204</v>
      </c>
      <c r="D1" s="340"/>
      <c r="E1" s="16"/>
      <c r="F1" s="16"/>
      <c r="G1" s="16"/>
      <c r="H1" s="16"/>
      <c r="I1" s="16"/>
      <c r="J1" s="16"/>
      <c r="K1" s="16"/>
      <c r="L1" s="16"/>
      <c r="M1" s="25"/>
    </row>
    <row r="2" spans="1:13" ht="18.75">
      <c r="A2" s="286" t="s">
        <v>178</v>
      </c>
      <c r="B2" s="3"/>
      <c r="C2" s="3"/>
      <c r="D2" s="219"/>
      <c r="E2" s="3"/>
      <c r="F2" s="3"/>
      <c r="G2" s="3"/>
      <c r="H2" s="16"/>
      <c r="I2" s="16"/>
      <c r="J2" s="16"/>
      <c r="K2" s="16"/>
      <c r="L2" s="16"/>
      <c r="M2" s="25"/>
    </row>
    <row r="3" spans="1:13" ht="18.75">
      <c r="A3" s="435" t="s">
        <v>29</v>
      </c>
      <c r="B3" s="435"/>
      <c r="C3" s="435"/>
      <c r="D3" s="435"/>
      <c r="E3" s="435"/>
      <c r="F3" s="435"/>
      <c r="G3" s="435"/>
      <c r="H3" s="5"/>
      <c r="I3" s="16"/>
      <c r="J3" s="16"/>
      <c r="K3" s="16"/>
      <c r="L3" s="16"/>
      <c r="M3" s="25"/>
    </row>
    <row r="4" spans="1:13" ht="18.75">
      <c r="A4" s="196" t="s">
        <v>134</v>
      </c>
      <c r="B4" s="4"/>
      <c r="C4" s="4"/>
      <c r="D4" s="4"/>
      <c r="E4" s="4"/>
      <c r="F4" s="4"/>
      <c r="G4" s="219"/>
      <c r="H4" s="5"/>
      <c r="I4" s="16"/>
      <c r="J4" s="16"/>
      <c r="K4" s="16"/>
      <c r="L4" s="16"/>
      <c r="M4" s="25"/>
    </row>
    <row r="5" spans="1:12" ht="18.75">
      <c r="A5" s="435" t="s">
        <v>280</v>
      </c>
      <c r="B5" s="435"/>
      <c r="C5" s="435"/>
      <c r="D5" s="4"/>
      <c r="E5" s="4"/>
      <c r="F5" s="4"/>
      <c r="G5" s="219"/>
      <c r="H5" s="5"/>
      <c r="I5" s="16"/>
      <c r="J5" s="6"/>
      <c r="K5" s="6"/>
      <c r="L5" s="6"/>
    </row>
    <row r="6" spans="1:12" ht="18.75">
      <c r="A6" s="435" t="s">
        <v>282</v>
      </c>
      <c r="B6" s="453"/>
      <c r="C6" s="453"/>
      <c r="D6" s="453"/>
      <c r="E6" s="453"/>
      <c r="F6" s="4"/>
      <c r="G6" s="4"/>
      <c r="H6" s="5"/>
      <c r="I6" s="16"/>
      <c r="J6" s="6"/>
      <c r="K6" s="6"/>
      <c r="L6" s="6"/>
    </row>
    <row r="7" spans="1:12" ht="18.75">
      <c r="A7" s="282" t="s">
        <v>281</v>
      </c>
      <c r="B7" s="282"/>
      <c r="C7" s="282"/>
      <c r="D7" s="282"/>
      <c r="E7" s="282"/>
      <c r="F7" s="282"/>
      <c r="G7" s="337"/>
      <c r="H7" s="5"/>
      <c r="I7" s="16"/>
      <c r="J7" s="6"/>
      <c r="K7" s="6"/>
      <c r="L7" s="6"/>
    </row>
    <row r="8" spans="1:12" ht="18.75">
      <c r="A8" s="186" t="s">
        <v>116</v>
      </c>
      <c r="B8" s="5"/>
      <c r="C8" s="5"/>
      <c r="D8" s="5"/>
      <c r="E8" s="5"/>
      <c r="F8" s="5"/>
      <c r="G8" s="5"/>
      <c r="H8" s="5"/>
      <c r="I8" s="16"/>
      <c r="J8" s="6"/>
      <c r="K8" s="6"/>
      <c r="L8" s="6"/>
    </row>
    <row r="9" spans="1:12" ht="13.5" customHeight="1">
      <c r="A9" s="186"/>
      <c r="B9" s="5"/>
      <c r="C9" s="5"/>
      <c r="D9" s="5"/>
      <c r="E9" s="5"/>
      <c r="F9" s="5"/>
      <c r="G9" s="5"/>
      <c r="H9" s="5"/>
      <c r="I9" s="16"/>
      <c r="J9" s="6"/>
      <c r="K9" s="6"/>
      <c r="L9" s="6"/>
    </row>
    <row r="10" spans="1:12" ht="13.5" customHeight="1">
      <c r="A10" s="186"/>
      <c r="B10" s="5"/>
      <c r="C10" s="5"/>
      <c r="D10" s="5"/>
      <c r="E10" s="5"/>
      <c r="F10" s="5"/>
      <c r="G10" s="5"/>
      <c r="H10" s="5"/>
      <c r="I10" s="16"/>
      <c r="J10" s="6"/>
      <c r="K10" s="6"/>
      <c r="L10" s="6"/>
    </row>
    <row r="11" spans="1:12" ht="13.5" customHeight="1">
      <c r="A11" s="24"/>
      <c r="B11" s="5"/>
      <c r="C11" s="5"/>
      <c r="D11" s="5"/>
      <c r="E11" s="5"/>
      <c r="F11" s="5"/>
      <c r="G11" s="5"/>
      <c r="H11" s="5"/>
      <c r="I11" s="16"/>
      <c r="J11" s="6"/>
      <c r="K11" s="6"/>
      <c r="L11" s="6"/>
    </row>
    <row r="12" spans="1:12" ht="18.75">
      <c r="A12" s="4" t="s">
        <v>162</v>
      </c>
      <c r="B12" s="5"/>
      <c r="C12" s="5"/>
      <c r="D12" s="5"/>
      <c r="E12" s="5"/>
      <c r="F12" s="5"/>
      <c r="G12" s="5"/>
      <c r="H12" s="5"/>
      <c r="I12" s="16"/>
      <c r="J12" s="6"/>
      <c r="K12" s="6"/>
      <c r="L12" s="6"/>
    </row>
    <row r="13" spans="1:10" ht="19.5" thickBot="1">
      <c r="A13" s="5" t="s">
        <v>266</v>
      </c>
      <c r="B13" s="16"/>
      <c r="C13" s="16"/>
      <c r="D13" s="16"/>
      <c r="E13" s="16"/>
      <c r="F13" s="16"/>
      <c r="G13" s="16"/>
      <c r="H13" s="16"/>
      <c r="I13" s="16"/>
      <c r="J13" s="6"/>
    </row>
    <row r="14" spans="1:10" ht="19.5" thickBot="1">
      <c r="A14" s="5"/>
      <c r="B14" s="4"/>
      <c r="C14" s="193" t="s">
        <v>181</v>
      </c>
      <c r="D14" s="181">
        <f>LOOKUP("End of Data",Data!$J$111:Data!$J$180,Data!$B$111:Data!$B$180)</f>
        <v>38225</v>
      </c>
      <c r="E14" s="16"/>
      <c r="F14" s="16"/>
      <c r="G14" s="16"/>
      <c r="H14" s="16"/>
      <c r="I14" s="16"/>
      <c r="J14" s="6"/>
    </row>
    <row r="15" spans="1:9" ht="18.75">
      <c r="A15" s="5"/>
      <c r="B15" s="16"/>
      <c r="C15" s="16"/>
      <c r="D15" s="16"/>
      <c r="E15" s="16"/>
      <c r="F15" s="16"/>
      <c r="G15" s="16"/>
      <c r="H15" s="16"/>
      <c r="I15" s="16"/>
    </row>
    <row r="16" spans="1:10" ht="18.75">
      <c r="A16" s="5" t="s">
        <v>188</v>
      </c>
      <c r="B16" s="16"/>
      <c r="D16" s="192" t="s">
        <v>179</v>
      </c>
      <c r="E16" s="16"/>
      <c r="F16" s="192" t="s">
        <v>161</v>
      </c>
      <c r="H16" s="16"/>
      <c r="I16" s="16"/>
      <c r="J16" s="3"/>
    </row>
    <row r="17" spans="1:10" ht="19.5" thickBot="1">
      <c r="A17" s="4"/>
      <c r="B17" s="3"/>
      <c r="C17" s="3"/>
      <c r="D17" s="445" t="s">
        <v>106</v>
      </c>
      <c r="E17" s="445"/>
      <c r="F17" s="445"/>
      <c r="G17" s="16"/>
      <c r="H17" s="16"/>
      <c r="I17" s="16"/>
      <c r="J17" s="3"/>
    </row>
    <row r="18" spans="1:10" ht="19.5" thickBot="1">
      <c r="A18" s="5"/>
      <c r="B18" s="3"/>
      <c r="C18" s="194" t="s">
        <v>180</v>
      </c>
      <c r="D18" s="182">
        <f>LOOKUP("End of Data",$Q$538:$Q$607,D$538:D$607)</f>
        <v>7.541824832</v>
      </c>
      <c r="E18" s="16"/>
      <c r="F18" s="182">
        <f>LOOKUP("End of Data",$Q$538:$Q$607,M$538:M$607)</f>
        <v>-2.181824832</v>
      </c>
      <c r="H18" s="16"/>
      <c r="I18" s="16"/>
      <c r="J18" s="3"/>
    </row>
    <row r="19" spans="1:9" ht="19.5" thickBot="1">
      <c r="A19" s="5"/>
      <c r="B19" s="3"/>
      <c r="C19" s="194"/>
      <c r="D19" s="219"/>
      <c r="E19" s="16"/>
      <c r="F19" s="16"/>
      <c r="H19" s="16"/>
      <c r="I19" s="16"/>
    </row>
    <row r="20" spans="2:10" ht="19.5" thickBot="1">
      <c r="B20" s="3"/>
      <c r="C20" s="194" t="s">
        <v>275</v>
      </c>
      <c r="D20" s="182">
        <f>LOOKUP("End of Data",$Q$538:$Q$607,F$538:F$607)</f>
        <v>7.4</v>
      </c>
      <c r="E20" s="16"/>
      <c r="F20" s="182">
        <f>LOOKUP("End of Data",$Q$538:$Q$607,P$538:P$607)</f>
        <v>-2.040000000000001</v>
      </c>
      <c r="H20" s="16"/>
      <c r="I20" s="16"/>
      <c r="J20" s="3"/>
    </row>
    <row r="21" spans="1:10" ht="13.5" customHeight="1">
      <c r="A21" s="5"/>
      <c r="B21" s="16"/>
      <c r="C21" s="16"/>
      <c r="E21" s="16"/>
      <c r="F21" s="16"/>
      <c r="G21" s="16"/>
      <c r="H21" s="16"/>
      <c r="I21" s="16"/>
      <c r="J21" s="3"/>
    </row>
    <row r="22" spans="1:10" ht="13.5" customHeight="1">
      <c r="A22" s="5"/>
      <c r="B22" s="16"/>
      <c r="C22" s="16"/>
      <c r="D22" s="4"/>
      <c r="E22" s="16"/>
      <c r="F22" s="16"/>
      <c r="G22" s="16"/>
      <c r="H22" s="16"/>
      <c r="I22" s="16"/>
      <c r="J22" s="3"/>
    </row>
    <row r="23" spans="1:10" ht="13.5" customHeight="1">
      <c r="A23" s="5"/>
      <c r="B23" s="16"/>
      <c r="C23" s="16"/>
      <c r="D23" s="16"/>
      <c r="E23" s="16"/>
      <c r="F23" s="16"/>
      <c r="G23" s="16"/>
      <c r="H23" s="6"/>
      <c r="I23" s="6"/>
      <c r="J23" s="3"/>
    </row>
    <row r="24" spans="1:9" ht="20.25" customHeight="1">
      <c r="A24" s="4" t="s">
        <v>135</v>
      </c>
      <c r="B24" s="16"/>
      <c r="C24" s="16"/>
      <c r="D24" s="16"/>
      <c r="E24" s="16"/>
      <c r="F24" s="16"/>
      <c r="G24" s="16"/>
      <c r="H24" s="6"/>
      <c r="I24" s="6"/>
    </row>
    <row r="25" spans="1:10" ht="33" customHeight="1">
      <c r="A25" s="446" t="s">
        <v>58</v>
      </c>
      <c r="B25" s="422"/>
      <c r="C25" s="422"/>
      <c r="D25" s="422"/>
      <c r="E25" s="422"/>
      <c r="F25" s="422"/>
      <c r="G25" s="422"/>
      <c r="H25" s="6"/>
      <c r="I25" s="6"/>
      <c r="J25" s="3"/>
    </row>
    <row r="26" spans="1:9" ht="15.75">
      <c r="A26" s="3"/>
      <c r="H26" s="6"/>
      <c r="I26" s="6"/>
    </row>
    <row r="27" spans="1:9" ht="48" customHeight="1">
      <c r="A27" s="423" t="s">
        <v>142</v>
      </c>
      <c r="B27" s="431"/>
      <c r="C27" s="431"/>
      <c r="D27" s="431"/>
      <c r="E27" s="431"/>
      <c r="F27" s="431"/>
      <c r="G27" s="431"/>
      <c r="H27" s="262"/>
      <c r="I27" s="6"/>
    </row>
    <row r="28" spans="1:8" ht="15.75">
      <c r="A28" s="37"/>
      <c r="B28" s="37"/>
      <c r="C28" s="37"/>
      <c r="D28" s="37"/>
      <c r="E28" s="37"/>
      <c r="F28" s="37"/>
      <c r="G28" s="37"/>
      <c r="H28" s="39"/>
    </row>
    <row r="29" spans="1:9" ht="33" customHeight="1">
      <c r="A29" s="424" t="s">
        <v>146</v>
      </c>
      <c r="B29" s="431"/>
      <c r="C29" s="431"/>
      <c r="D29" s="431"/>
      <c r="E29" s="431"/>
      <c r="F29" s="431"/>
      <c r="G29" s="431"/>
      <c r="H29" s="37"/>
      <c r="I29" s="3"/>
    </row>
    <row r="30" spans="8:9" ht="15.75">
      <c r="H30" s="37"/>
      <c r="I30" s="3"/>
    </row>
    <row r="31" spans="1:9" ht="48" customHeight="1">
      <c r="A31" s="432" t="s">
        <v>147</v>
      </c>
      <c r="B31" s="431"/>
      <c r="C31" s="431"/>
      <c r="D31" s="431"/>
      <c r="E31" s="431"/>
      <c r="F31" s="431"/>
      <c r="G31" s="431"/>
      <c r="H31" s="37"/>
      <c r="I31" s="3"/>
    </row>
    <row r="32" ht="15.75">
      <c r="H32" s="37"/>
    </row>
    <row r="33" spans="1:9" ht="15.75">
      <c r="A33" s="437" t="s">
        <v>95</v>
      </c>
      <c r="B33" s="437"/>
      <c r="C33" s="437"/>
      <c r="D33" s="437"/>
      <c r="E33" s="437"/>
      <c r="F33" s="437"/>
      <c r="G33" s="437"/>
      <c r="H33" s="37"/>
      <c r="I33" s="38"/>
    </row>
    <row r="34" spans="8:9" ht="15.75">
      <c r="H34" s="37"/>
      <c r="I34" s="38"/>
    </row>
    <row r="35" spans="1:9" ht="15.75">
      <c r="A35" s="438" t="s">
        <v>96</v>
      </c>
      <c r="B35" s="438"/>
      <c r="C35" s="438"/>
      <c r="D35" s="438"/>
      <c r="E35" s="438"/>
      <c r="F35" s="438"/>
      <c r="G35" s="438"/>
      <c r="H35" s="39"/>
      <c r="I35" s="38"/>
    </row>
    <row r="36" spans="1:8" ht="16.5" thickBot="1">
      <c r="A36" s="38"/>
      <c r="B36" s="37"/>
      <c r="C36" s="37"/>
      <c r="D36" s="37"/>
      <c r="E36" s="37"/>
      <c r="F36" s="37"/>
      <c r="G36" s="37"/>
      <c r="H36" s="37"/>
    </row>
    <row r="37" spans="2:4" ht="16.5" thickBot="1">
      <c r="B37" s="443" t="s">
        <v>148</v>
      </c>
      <c r="C37" s="444"/>
      <c r="D37" s="181">
        <f>LOOKUP("End of Data",Data!$J$111:Data!$J$180,Data!$B$111:Data!$B$180)</f>
        <v>38225</v>
      </c>
    </row>
    <row r="38" spans="1:10" ht="16.5" thickBot="1">
      <c r="A38" s="10" t="s">
        <v>345</v>
      </c>
      <c r="B38" s="11"/>
      <c r="C38" s="11"/>
      <c r="D38" s="11"/>
      <c r="E38" s="11"/>
      <c r="F38" s="11"/>
      <c r="G38" s="11"/>
      <c r="H38" s="11"/>
      <c r="I38" s="11"/>
      <c r="J38" s="13"/>
    </row>
    <row r="39" spans="1:11" ht="15">
      <c r="A39" s="12"/>
      <c r="B39" s="439" t="s">
        <v>149</v>
      </c>
      <c r="C39" s="440"/>
      <c r="D39" s="441" t="s">
        <v>97</v>
      </c>
      <c r="E39" s="441"/>
      <c r="F39" s="55" t="s">
        <v>105</v>
      </c>
      <c r="G39" s="442" t="s">
        <v>98</v>
      </c>
      <c r="H39" s="442"/>
      <c r="I39" s="442"/>
      <c r="J39" s="90"/>
      <c r="K39" s="14"/>
    </row>
    <row r="40" spans="1:11" ht="12.75">
      <c r="A40" s="66" t="s">
        <v>101</v>
      </c>
      <c r="B40" s="199" t="s">
        <v>99</v>
      </c>
      <c r="C40" s="199" t="s">
        <v>100</v>
      </c>
      <c r="D40" s="200" t="s">
        <v>102</v>
      </c>
      <c r="E40" s="200" t="s">
        <v>103</v>
      </c>
      <c r="F40" s="55" t="s">
        <v>104</v>
      </c>
      <c r="G40" s="201" t="s">
        <v>154</v>
      </c>
      <c r="H40" s="201" t="s">
        <v>153</v>
      </c>
      <c r="I40" s="201" t="s">
        <v>155</v>
      </c>
      <c r="J40" s="90"/>
      <c r="K40" s="14"/>
    </row>
    <row r="41" spans="1:11" ht="39" customHeight="1">
      <c r="A41" s="202" t="s">
        <v>107</v>
      </c>
      <c r="B41" s="203" t="s">
        <v>159</v>
      </c>
      <c r="C41" s="203" t="s">
        <v>88</v>
      </c>
      <c r="D41" s="204" t="s">
        <v>27</v>
      </c>
      <c r="E41" s="204" t="s">
        <v>151</v>
      </c>
      <c r="F41" s="205" t="s">
        <v>160</v>
      </c>
      <c r="G41" s="206" t="s">
        <v>152</v>
      </c>
      <c r="H41" s="206" t="s">
        <v>28</v>
      </c>
      <c r="I41" s="206" t="s">
        <v>156</v>
      </c>
      <c r="J41" s="207"/>
      <c r="K41" s="14"/>
    </row>
    <row r="42" spans="2:10" ht="12.75">
      <c r="B42" s="58" t="s">
        <v>158</v>
      </c>
      <c r="C42" s="57"/>
      <c r="D42" s="49"/>
      <c r="E42" s="49"/>
      <c r="F42" s="52"/>
      <c r="G42" s="60"/>
      <c r="H42" s="263" t="s">
        <v>205</v>
      </c>
      <c r="I42" s="263" t="s">
        <v>265</v>
      </c>
      <c r="J42" s="331"/>
    </row>
    <row r="43" spans="1:10" ht="15.75">
      <c r="A43" t="s">
        <v>192</v>
      </c>
      <c r="B43" s="56" t="s">
        <v>204</v>
      </c>
      <c r="C43" s="338">
        <f>IF(B45=0,"",B45)</f>
      </c>
      <c r="D43" s="50">
        <f>Data!C493</f>
        <v>-0.23557999999999985</v>
      </c>
      <c r="E43" s="339">
        <f>IF(C43="","",C43+D43)</f>
      </c>
      <c r="F43" s="239">
        <f>LOOKUP("End of Data",Data!$Q$310:Data!$Q$379,Data!E$310:Data!E$379)</f>
        <v>6.06</v>
      </c>
      <c r="G43" s="62">
        <f>IF(F43&gt;0,F43,E43)</f>
        <v>6.06</v>
      </c>
      <c r="H43" s="95">
        <f>Data!$C570*100</f>
        <v>7.6</v>
      </c>
      <c r="I43" s="63">
        <f aca="true" t="shared" si="0" ref="I43:I54">(G43*H43)/100</f>
        <v>0.46055999999999997</v>
      </c>
      <c r="J43" s="90"/>
    </row>
    <row r="44" spans="1:10" ht="15.75">
      <c r="A44" t="s">
        <v>193</v>
      </c>
      <c r="B44" s="56"/>
      <c r="C44" s="338">
        <f>IF(B45=0,"",B45)</f>
      </c>
      <c r="D44" s="50">
        <f>Data!D493</f>
        <v>-0.2906400000000001</v>
      </c>
      <c r="E44" s="339">
        <f aca="true" t="shared" si="1" ref="E44:E54">IF(C44="","",C44+D44)</f>
      </c>
      <c r="F44" s="239">
        <f>LOOKUP("End of Data",Data!$Q$310:Data!$Q$379,Data!F$310:Data!F$379)</f>
        <v>6.61</v>
      </c>
      <c r="G44" s="62">
        <f aca="true" t="shared" si="2" ref="G44:G54">IF(F44&gt;0,F44,E44)</f>
        <v>6.61</v>
      </c>
      <c r="H44" s="95">
        <f>Data!$D570*100</f>
        <v>22.52</v>
      </c>
      <c r="I44" s="63">
        <f t="shared" si="0"/>
        <v>1.488572</v>
      </c>
      <c r="J44" s="90"/>
    </row>
    <row r="45" spans="1:10" ht="15.75">
      <c r="A45" t="s">
        <v>194</v>
      </c>
      <c r="B45" s="238">
        <f>LOOKUP("End of Data",Data!$J$111:Data!$J$180,Data!C$111:Data!C$180)</f>
        <v>0</v>
      </c>
      <c r="C45" s="338">
        <f>IF(B47=0,"",B47)</f>
      </c>
      <c r="D45" s="50">
        <f>Data!E493</f>
        <v>-0.29512000000000016</v>
      </c>
      <c r="E45" s="339">
        <f t="shared" si="1"/>
      </c>
      <c r="F45" s="239">
        <f>LOOKUP("End of Data",Data!$Q$310:Data!$Q$379,Data!G$310:Data!G$379)</f>
        <v>7.05</v>
      </c>
      <c r="G45" s="62">
        <f t="shared" si="2"/>
        <v>7.05</v>
      </c>
      <c r="H45" s="95">
        <f>Data!$E570*100</f>
        <v>8.780000000000001</v>
      </c>
      <c r="I45" s="63">
        <f t="shared" si="0"/>
        <v>0.61899</v>
      </c>
      <c r="J45" s="90"/>
    </row>
    <row r="46" spans="1:10" ht="15.75">
      <c r="A46" t="s">
        <v>195</v>
      </c>
      <c r="B46" s="238"/>
      <c r="C46" s="56">
        <f>IF(B47=0,"",B47)</f>
      </c>
      <c r="D46" s="50">
        <f>Data!F493</f>
        <v>-0.1673</v>
      </c>
      <c r="E46" s="50">
        <f t="shared" si="1"/>
      </c>
      <c r="F46" s="239">
        <f>LOOKUP("End of Data",Data!$Q$310:Data!$Q$379,Data!H$310:Data!H$379)</f>
        <v>7.17</v>
      </c>
      <c r="G46" s="62">
        <f t="shared" si="2"/>
        <v>7.17</v>
      </c>
      <c r="H46" s="95">
        <f>Data!$F570*100</f>
        <v>7.3999999999999995</v>
      </c>
      <c r="I46" s="63">
        <f t="shared" si="0"/>
        <v>0.5305799999999999</v>
      </c>
      <c r="J46" s="90"/>
    </row>
    <row r="47" spans="1:10" ht="15.75">
      <c r="A47" t="s">
        <v>196</v>
      </c>
      <c r="B47" s="238">
        <f>LOOKUP("End of Data",Data!$J$111:Data!$J$180,Data!D$111:Data!D$180)</f>
        <v>0</v>
      </c>
      <c r="C47" s="56">
        <f>IF(B49=0,"",B49)</f>
      </c>
      <c r="D47" s="50">
        <f>Data!G493</f>
        <v>-0.14628000000000013</v>
      </c>
      <c r="E47" s="50">
        <f t="shared" si="1"/>
      </c>
      <c r="F47" s="239">
        <f>LOOKUP("End of Data",Data!$Q$310:Data!$Q$379,Data!I$310:Data!I$379)</f>
        <v>7.34</v>
      </c>
      <c r="G47" s="62">
        <f t="shared" si="2"/>
        <v>7.34</v>
      </c>
      <c r="H47" s="95">
        <f>Data!$G570*100</f>
        <v>13.98</v>
      </c>
      <c r="I47" s="63">
        <f t="shared" si="0"/>
        <v>1.026132</v>
      </c>
      <c r="J47" s="90"/>
    </row>
    <row r="48" spans="1:10" ht="15.75">
      <c r="A48" t="s">
        <v>197</v>
      </c>
      <c r="B48" s="338"/>
      <c r="C48" s="56">
        <f>IF(B49=0,"",B49)</f>
      </c>
      <c r="D48" s="50">
        <f>Data!H493</f>
        <v>-0.14892000000000022</v>
      </c>
      <c r="E48" s="50">
        <f t="shared" si="1"/>
      </c>
      <c r="F48" s="239">
        <f>LOOKUP("End of Data",Data!$Q$310:Data!$Q$379,Data!J$310:Data!J$379)</f>
        <v>8.28</v>
      </c>
      <c r="G48" s="62">
        <f t="shared" si="2"/>
        <v>8.28</v>
      </c>
      <c r="H48" s="95">
        <f>Data!$H570*100</f>
        <v>6.760000000000001</v>
      </c>
      <c r="I48" s="63">
        <f t="shared" si="0"/>
        <v>0.559728</v>
      </c>
      <c r="J48" s="90"/>
    </row>
    <row r="49" spans="1:10" ht="15.75">
      <c r="A49" t="s">
        <v>198</v>
      </c>
      <c r="B49" s="238">
        <f>LOOKUP("End of Data",Data!$J$111:Data!$J$180,Data!E$111:Data!E$180)</f>
        <v>0</v>
      </c>
      <c r="C49" s="56">
        <f>IF(B51=0,"",B51)</f>
      </c>
      <c r="D49" s="50">
        <f>Data!I493</f>
        <v>-0.20134000000000024</v>
      </c>
      <c r="E49" s="50">
        <f t="shared" si="1"/>
      </c>
      <c r="F49" s="239">
        <f>LOOKUP("End of Data",Data!$Q$310:Data!$Q$379,Data!K$310:Data!K$379)</f>
        <v>9.27</v>
      </c>
      <c r="G49" s="62">
        <f t="shared" si="2"/>
        <v>9.27</v>
      </c>
      <c r="H49" s="95">
        <f>Data!$I570*100</f>
        <v>7.539999999999999</v>
      </c>
      <c r="I49" s="63">
        <f t="shared" si="0"/>
        <v>0.698958</v>
      </c>
      <c r="J49" s="90"/>
    </row>
    <row r="50" spans="1:10" ht="15.75">
      <c r="A50" t="s">
        <v>199</v>
      </c>
      <c r="B50" s="56"/>
      <c r="C50" s="56">
        <f>IF(B51=0,"",B51)</f>
      </c>
      <c r="D50" s="50">
        <f>Data!J493</f>
        <v>-0.07968000000000011</v>
      </c>
      <c r="E50" s="50">
        <f t="shared" si="1"/>
      </c>
      <c r="F50" s="239">
        <f>LOOKUP("End of Data",Data!$Q$310:Data!$Q$379,Data!L$310:Data!L$379)</f>
        <v>9.62</v>
      </c>
      <c r="G50" s="62">
        <f t="shared" si="2"/>
        <v>9.62</v>
      </c>
      <c r="H50" s="95">
        <f>Data!$J570*100</f>
        <v>5.539999999999999</v>
      </c>
      <c r="I50" s="63">
        <f t="shared" si="0"/>
        <v>0.5329479999999999</v>
      </c>
      <c r="J50" s="90"/>
    </row>
    <row r="51" spans="1:10" ht="15.75">
      <c r="A51" t="s">
        <v>200</v>
      </c>
      <c r="B51" s="238">
        <f>LOOKUP("End of Data",Data!$J$111:Data!$J$180,Data!F$111:Data!F$180)</f>
        <v>0</v>
      </c>
      <c r="C51" s="56">
        <f>IF(B53=0,"",B53)</f>
      </c>
      <c r="D51" s="50">
        <f>Data!K493</f>
        <v>-0.2185799999999997</v>
      </c>
      <c r="E51" s="50">
        <f t="shared" si="1"/>
      </c>
      <c r="F51" s="239">
        <f>LOOKUP("End of Data",Data!$Q$310:Data!$Q$379,Data!M$310:Data!M$379)</f>
        <v>9.57</v>
      </c>
      <c r="G51" s="62">
        <f t="shared" si="2"/>
        <v>9.57</v>
      </c>
      <c r="H51" s="95">
        <f>Data!$K570*100</f>
        <v>4.76</v>
      </c>
      <c r="I51" s="63">
        <f t="shared" si="0"/>
        <v>0.455532</v>
      </c>
      <c r="J51" s="90"/>
    </row>
    <row r="52" spans="1:10" ht="15.75">
      <c r="A52" t="s">
        <v>201</v>
      </c>
      <c r="B52" s="56"/>
      <c r="C52" s="56">
        <f>IF(B53=0,"",B53)</f>
      </c>
      <c r="D52" s="50">
        <f>Data!L493</f>
        <v>-0.16891999999999996</v>
      </c>
      <c r="E52" s="50">
        <f t="shared" si="1"/>
      </c>
      <c r="F52" s="239">
        <f>LOOKUP("End of Data",Data!$Q$310:Data!$Q$379,Data!N$310:Data!N$379)</f>
        <v>9.05</v>
      </c>
      <c r="G52" s="62">
        <f t="shared" si="2"/>
        <v>9.05</v>
      </c>
      <c r="H52" s="95">
        <f>Data!$L570*100</f>
        <v>4.5600000000000005</v>
      </c>
      <c r="I52" s="63">
        <f t="shared" si="0"/>
        <v>0.4126800000000001</v>
      </c>
      <c r="J52" s="90"/>
    </row>
    <row r="53" spans="1:10" ht="15.75">
      <c r="A53" t="s">
        <v>202</v>
      </c>
      <c r="B53" s="238">
        <f>LOOKUP("End of Data",Data!$J$111:Data!$J$180,Data!G$111:Data!G$180)</f>
        <v>0</v>
      </c>
      <c r="C53" s="56">
        <f>IF(B54=0,"",B54)</f>
      </c>
      <c r="D53" s="50">
        <f>Data!M493</f>
        <v>-0.13287999999999994</v>
      </c>
      <c r="E53" s="50">
        <f t="shared" si="1"/>
      </c>
      <c r="F53" s="239">
        <f>LOOKUP("End of Data",Data!$Q$310:Data!$Q$379,Data!O$310:Data!O$379)</f>
        <v>8.21</v>
      </c>
      <c r="G53" s="62">
        <f t="shared" si="2"/>
        <v>8.21</v>
      </c>
      <c r="H53" s="95">
        <f>Data!$M570*100</f>
        <v>5.439999999999999</v>
      </c>
      <c r="I53" s="63">
        <f t="shared" si="0"/>
        <v>0.4466239999999999</v>
      </c>
      <c r="J53" s="90"/>
    </row>
    <row r="54" spans="1:10" ht="15.75">
      <c r="A54" t="s">
        <v>203</v>
      </c>
      <c r="B54" s="238">
        <f>LOOKUP("End of Data",Data!$J$111:Data!$J$180,Data!H$111:Data!H$180)</f>
        <v>0</v>
      </c>
      <c r="C54" s="56">
        <f>IF(B55=0,"",B55)</f>
        <v>6.1675</v>
      </c>
      <c r="D54" s="50">
        <f>Data!N493</f>
        <v>-0.10263999999999988</v>
      </c>
      <c r="E54" s="50">
        <f t="shared" si="1"/>
        <v>6.06486</v>
      </c>
      <c r="F54" s="239">
        <f>LOOKUP("End of Data",Data!$Q$310:Data!$Q$379,Data!P$310:Data!P$379)</f>
        <v>0</v>
      </c>
      <c r="G54" s="62">
        <f t="shared" si="2"/>
        <v>6.06486</v>
      </c>
      <c r="H54" s="95">
        <f>Data!$N570*100</f>
        <v>5.12</v>
      </c>
      <c r="I54" s="63">
        <f t="shared" si="0"/>
        <v>0.310520832</v>
      </c>
      <c r="J54" s="90"/>
    </row>
    <row r="55" spans="1:10" ht="16.5" thickBot="1">
      <c r="A55" s="13" t="s">
        <v>192</v>
      </c>
      <c r="B55" s="240">
        <f>LOOKUP("End of Data",Data!$J$111:Data!$J$180,Data!I$111:Data!I$180)</f>
        <v>6.1675</v>
      </c>
      <c r="C55" s="59"/>
      <c r="D55" s="51"/>
      <c r="E55" s="51"/>
      <c r="F55" s="54"/>
      <c r="G55" s="64" t="s">
        <v>182</v>
      </c>
      <c r="H55" s="180">
        <f>SUM(H43:H54)</f>
        <v>100.00000000000001</v>
      </c>
      <c r="I55" s="61"/>
      <c r="J55" s="93"/>
    </row>
    <row r="56" spans="1:10" ht="12.75">
      <c r="A56" s="332"/>
      <c r="B56" s="333"/>
      <c r="C56" s="333"/>
      <c r="D56" s="333"/>
      <c r="E56" s="333"/>
      <c r="F56" s="333"/>
      <c r="G56" s="333"/>
      <c r="H56" s="332"/>
      <c r="I56" s="332"/>
      <c r="J56" s="334"/>
    </row>
    <row r="57" spans="1:10" ht="16.5" thickBot="1">
      <c r="A57" s="67" t="s">
        <v>272</v>
      </c>
      <c r="B57" s="67"/>
      <c r="C57" s="67"/>
      <c r="D57" s="68"/>
      <c r="E57" s="69"/>
      <c r="F57" s="69"/>
      <c r="G57" s="69"/>
      <c r="H57" s="69"/>
      <c r="I57" s="69"/>
      <c r="J57" s="91"/>
    </row>
    <row r="58" spans="1:10" ht="16.5" thickBot="1">
      <c r="A58" s="70"/>
      <c r="B58" s="70"/>
      <c r="C58" s="70"/>
      <c r="D58" s="71"/>
      <c r="E58" s="69"/>
      <c r="F58" s="69"/>
      <c r="G58" s="69"/>
      <c r="H58" s="69"/>
      <c r="I58" s="69"/>
      <c r="J58" s="91"/>
    </row>
    <row r="59" spans="1:10" ht="15" thickBot="1">
      <c r="A59" s="89" t="s">
        <v>163</v>
      </c>
      <c r="B59" s="69"/>
      <c r="C59" s="69"/>
      <c r="D59" s="71"/>
      <c r="E59" s="69"/>
      <c r="F59" s="69"/>
      <c r="G59" s="69"/>
      <c r="H59" s="69"/>
      <c r="I59" s="72">
        <f>SUM(I43:I54)</f>
        <v>7.541824832</v>
      </c>
      <c r="J59" s="91"/>
    </row>
    <row r="60" spans="1:10" ht="12.75">
      <c r="A60" s="69"/>
      <c r="B60" s="69"/>
      <c r="C60" s="69"/>
      <c r="D60" s="73"/>
      <c r="E60" s="69"/>
      <c r="F60" s="69"/>
      <c r="G60" s="69"/>
      <c r="H60" s="69"/>
      <c r="I60" s="69"/>
      <c r="J60" s="91"/>
    </row>
    <row r="61" spans="1:10" ht="16.5" thickBot="1">
      <c r="A61" s="74" t="s">
        <v>65</v>
      </c>
      <c r="B61" s="74"/>
      <c r="C61" s="74"/>
      <c r="D61" s="75"/>
      <c r="E61" s="47"/>
      <c r="F61" s="47"/>
      <c r="G61" s="47"/>
      <c r="H61" s="47"/>
      <c r="I61" s="47"/>
      <c r="J61" s="92"/>
    </row>
    <row r="62" spans="1:10" ht="16.5" thickBot="1">
      <c r="A62" s="76" t="s">
        <v>187</v>
      </c>
      <c r="B62" s="77"/>
      <c r="C62" s="78"/>
      <c r="D62" s="79"/>
      <c r="E62" s="76"/>
      <c r="F62" s="76"/>
      <c r="G62" s="47"/>
      <c r="H62" s="47"/>
      <c r="I62" s="47"/>
      <c r="J62" s="92"/>
    </row>
    <row r="63" spans="1:10" ht="15" thickBot="1">
      <c r="A63" s="47"/>
      <c r="B63" s="211" t="s">
        <v>164</v>
      </c>
      <c r="C63" s="80">
        <f>F63-I63</f>
        <v>-2.181824832</v>
      </c>
      <c r="D63" s="47" t="s">
        <v>166</v>
      </c>
      <c r="E63" s="85"/>
      <c r="F63" s="81">
        <f>Data!B737</f>
        <v>5.8</v>
      </c>
      <c r="G63" s="47" t="s">
        <v>270</v>
      </c>
      <c r="H63" s="47"/>
      <c r="I63" s="81">
        <f>+C65</f>
        <v>7.981824832</v>
      </c>
      <c r="J63" s="92"/>
    </row>
    <row r="64" spans="1:10" ht="14.25">
      <c r="A64" s="76"/>
      <c r="B64" s="212"/>
      <c r="C64" s="79"/>
      <c r="D64" s="47"/>
      <c r="E64" s="76"/>
      <c r="F64" s="47"/>
      <c r="G64" s="47"/>
      <c r="H64" s="47"/>
      <c r="I64" s="47"/>
      <c r="J64" s="92"/>
    </row>
    <row r="65" spans="1:10" ht="12.75">
      <c r="A65" s="86"/>
      <c r="B65" s="213" t="s">
        <v>165</v>
      </c>
      <c r="C65" s="84">
        <f>IF(H67&gt;I67,H67,I67)+E66</f>
        <v>7.981824832</v>
      </c>
      <c r="D65" s="85" t="s">
        <v>268</v>
      </c>
      <c r="E65" s="47"/>
      <c r="F65" s="86" t="s">
        <v>269</v>
      </c>
      <c r="G65" s="82"/>
      <c r="H65" s="47"/>
      <c r="I65" s="47"/>
      <c r="J65" s="92"/>
    </row>
    <row r="66" spans="1:10" ht="15.75">
      <c r="A66" s="76"/>
      <c r="B66" s="47"/>
      <c r="C66" s="79"/>
      <c r="D66" s="47"/>
      <c r="E66" s="84">
        <f>+Data!D738</f>
        <v>0.44</v>
      </c>
      <c r="F66" s="76"/>
      <c r="G66" s="83"/>
      <c r="H66" s="88" t="s">
        <v>168</v>
      </c>
      <c r="I66" s="47" t="s">
        <v>167</v>
      </c>
      <c r="J66" s="92"/>
    </row>
    <row r="67" spans="1:10" ht="12.75">
      <c r="A67" s="82"/>
      <c r="B67" s="82"/>
      <c r="C67" s="82"/>
      <c r="D67" s="47"/>
      <c r="E67" s="47"/>
      <c r="F67" s="47"/>
      <c r="G67" s="82"/>
      <c r="H67" s="84">
        <f>+I59</f>
        <v>7.541824832</v>
      </c>
      <c r="I67" s="84">
        <f>+Data!C738</f>
        <v>5</v>
      </c>
      <c r="J67" s="92"/>
    </row>
    <row r="68" spans="1:10" ht="15" thickBot="1">
      <c r="A68" s="75"/>
      <c r="B68" s="75"/>
      <c r="C68" s="75"/>
      <c r="D68" s="250"/>
      <c r="E68" s="75"/>
      <c r="F68" s="251"/>
      <c r="G68" s="75"/>
      <c r="H68" s="250"/>
      <c r="I68" s="75"/>
      <c r="J68" s="252"/>
    </row>
    <row r="69" ht="12.75">
      <c r="A69" s="66" t="s">
        <v>1</v>
      </c>
    </row>
    <row r="70" ht="12.75">
      <c r="A70" t="s">
        <v>8</v>
      </c>
    </row>
    <row r="71" ht="12.75">
      <c r="A71" t="s">
        <v>113</v>
      </c>
    </row>
    <row r="72" ht="12.75">
      <c r="A72" s="281" t="s">
        <v>337</v>
      </c>
    </row>
    <row r="73" ht="12.75">
      <c r="A73" s="97" t="s">
        <v>52</v>
      </c>
    </row>
    <row r="77" spans="1:10" ht="15.75">
      <c r="A77" s="4" t="s">
        <v>282</v>
      </c>
      <c r="B77" s="6"/>
      <c r="C77" s="6"/>
      <c r="D77" s="6"/>
      <c r="E77" s="6"/>
      <c r="F77" s="6"/>
      <c r="G77" s="6"/>
      <c r="H77" s="6"/>
      <c r="I77" s="6"/>
      <c r="J77" s="6"/>
    </row>
    <row r="78" ht="18.75">
      <c r="A78" s="16"/>
    </row>
    <row r="79" spans="1:8" ht="33" customHeight="1">
      <c r="A79" s="434" t="s">
        <v>338</v>
      </c>
      <c r="B79" s="431"/>
      <c r="C79" s="431"/>
      <c r="D79" s="431"/>
      <c r="E79" s="431"/>
      <c r="F79" s="431"/>
      <c r="G79" s="431"/>
      <c r="H79" s="4"/>
    </row>
    <row r="80" spans="1:8" ht="18.75">
      <c r="A80" s="16"/>
      <c r="B80" s="16"/>
      <c r="C80" s="16"/>
      <c r="D80" s="16"/>
      <c r="E80" s="16"/>
      <c r="F80" s="16"/>
      <c r="G80" s="16"/>
      <c r="H80" s="4"/>
    </row>
    <row r="81" spans="1:8" ht="33" customHeight="1">
      <c r="A81" s="434" t="s">
        <v>339</v>
      </c>
      <c r="B81" s="431"/>
      <c r="C81" s="431"/>
      <c r="D81" s="431"/>
      <c r="E81" s="431"/>
      <c r="F81" s="431"/>
      <c r="G81" s="431"/>
      <c r="H81" s="16"/>
    </row>
    <row r="82" spans="1:8" ht="18.75">
      <c r="A82" s="16"/>
      <c r="B82" s="16"/>
      <c r="C82" s="16"/>
      <c r="D82" s="16"/>
      <c r="E82" s="16"/>
      <c r="F82" s="16"/>
      <c r="G82" s="16"/>
      <c r="H82" s="16"/>
    </row>
    <row r="83" spans="1:8" ht="33" customHeight="1">
      <c r="A83" s="434" t="s">
        <v>340</v>
      </c>
      <c r="B83" s="431"/>
      <c r="C83" s="431"/>
      <c r="D83" s="431"/>
      <c r="E83" s="431"/>
      <c r="F83" s="431"/>
      <c r="G83" s="431"/>
      <c r="H83" s="16"/>
    </row>
    <row r="84" spans="1:10" ht="18.75">
      <c r="A84" s="4"/>
      <c r="B84" s="4"/>
      <c r="C84" s="4"/>
      <c r="D84" s="4"/>
      <c r="E84" s="4"/>
      <c r="F84" s="4"/>
      <c r="G84" s="4"/>
      <c r="H84" s="4"/>
      <c r="I84" s="16"/>
      <c r="J84" s="16"/>
    </row>
    <row r="129" ht="15.75">
      <c r="A129" s="4" t="s">
        <v>114</v>
      </c>
    </row>
    <row r="130" spans="1:8" ht="15.75">
      <c r="A130" s="35"/>
      <c r="H130" s="39"/>
    </row>
    <row r="131" spans="1:8" ht="33" customHeight="1">
      <c r="A131" s="452" t="s">
        <v>172</v>
      </c>
      <c r="B131" s="431"/>
      <c r="C131" s="431"/>
      <c r="D131" s="431"/>
      <c r="E131" s="431"/>
      <c r="F131" s="431"/>
      <c r="G131" s="431"/>
      <c r="H131" s="39"/>
    </row>
    <row r="132" spans="1:8" ht="15">
      <c r="A132" s="20"/>
      <c r="H132" s="39"/>
    </row>
    <row r="133" spans="1:8" ht="33" customHeight="1">
      <c r="A133" s="436" t="s">
        <v>173</v>
      </c>
      <c r="B133" s="433"/>
      <c r="C133" s="433"/>
      <c r="D133" s="433"/>
      <c r="E133" s="433"/>
      <c r="F133" s="433"/>
      <c r="G133" s="433"/>
      <c r="H133" s="39"/>
    </row>
    <row r="134" spans="1:8" ht="15.75">
      <c r="A134" s="38"/>
      <c r="B134" s="37"/>
      <c r="C134" s="37"/>
      <c r="D134" s="37"/>
      <c r="E134" s="37"/>
      <c r="F134" s="37"/>
      <c r="G134" s="37"/>
      <c r="H134" s="37"/>
    </row>
    <row r="135" spans="1:8" ht="33" customHeight="1">
      <c r="A135" s="430" t="s">
        <v>112</v>
      </c>
      <c r="B135" s="431"/>
      <c r="C135" s="431"/>
      <c r="D135" s="431"/>
      <c r="E135" s="431"/>
      <c r="F135" s="431"/>
      <c r="G135" s="431"/>
      <c r="H135" s="37"/>
    </row>
    <row r="136" spans="1:8" ht="15.75">
      <c r="A136" s="220"/>
      <c r="B136" s="198"/>
      <c r="C136" s="198"/>
      <c r="D136" s="198"/>
      <c r="E136" s="198"/>
      <c r="F136" s="198"/>
      <c r="G136" s="198"/>
      <c r="H136" s="37"/>
    </row>
    <row r="137" spans="1:8" ht="48" customHeight="1">
      <c r="A137" s="432" t="s">
        <v>111</v>
      </c>
      <c r="B137" s="433"/>
      <c r="C137" s="433"/>
      <c r="D137" s="433"/>
      <c r="E137" s="433"/>
      <c r="F137" s="433"/>
      <c r="G137" s="433"/>
      <c r="H137" s="37"/>
    </row>
    <row r="138" spans="1:8" ht="15.75">
      <c r="A138" s="87"/>
      <c r="H138" s="37"/>
    </row>
    <row r="139" spans="1:9" ht="33" customHeight="1">
      <c r="A139" s="447" t="s">
        <v>81</v>
      </c>
      <c r="B139" s="431"/>
      <c r="C139" s="431"/>
      <c r="D139" s="431"/>
      <c r="E139" s="431"/>
      <c r="F139" s="431"/>
      <c r="G139" s="431"/>
      <c r="H139" s="37"/>
      <c r="I139" s="38"/>
    </row>
    <row r="140" spans="1:9" ht="15.75">
      <c r="A140" s="221"/>
      <c r="H140" s="37"/>
      <c r="I140" s="38"/>
    </row>
    <row r="141" spans="1:8" ht="33" customHeight="1">
      <c r="A141" s="448" t="s">
        <v>143</v>
      </c>
      <c r="B141" s="433"/>
      <c r="C141" s="433"/>
      <c r="D141" s="433"/>
      <c r="E141" s="433"/>
      <c r="F141" s="433"/>
      <c r="G141" s="433"/>
      <c r="H141" s="39"/>
    </row>
    <row r="142" ht="12.75">
      <c r="H142" s="39"/>
    </row>
    <row r="143" ht="12.75">
      <c r="A143" s="264"/>
    </row>
    <row r="144" spans="1:14" ht="13.5" thickBot="1">
      <c r="A144" s="99" t="s">
        <v>67</v>
      </c>
      <c r="B144" s="99"/>
      <c r="C144" s="99"/>
      <c r="D144" s="99"/>
      <c r="E144" s="99"/>
      <c r="F144" s="99"/>
      <c r="G144" s="100"/>
      <c r="H144" s="100"/>
      <c r="I144" s="100"/>
      <c r="J144" s="100"/>
      <c r="K144" s="100"/>
      <c r="L144" s="100"/>
      <c r="M144" s="100"/>
      <c r="N144" s="100"/>
    </row>
    <row r="145" spans="1:14" ht="12.75">
      <c r="A145" s="224" t="s">
        <v>80</v>
      </c>
      <c r="B145" s="226" t="s">
        <v>91</v>
      </c>
      <c r="C145" s="449" t="s">
        <v>92</v>
      </c>
      <c r="D145" s="449"/>
      <c r="E145" s="449"/>
      <c r="F145" s="449"/>
      <c r="G145" s="449"/>
      <c r="H145" s="449"/>
      <c r="I145" s="449"/>
      <c r="J145" s="449"/>
      <c r="K145" s="449"/>
      <c r="L145" s="449"/>
      <c r="M145" s="449"/>
      <c r="N145" s="449"/>
    </row>
    <row r="146" spans="1:14" ht="13.5" thickBot="1">
      <c r="A146" s="225" t="s">
        <v>144</v>
      </c>
      <c r="B146" s="222" t="s">
        <v>138</v>
      </c>
      <c r="C146" s="223" t="s">
        <v>192</v>
      </c>
      <c r="D146" s="223" t="s">
        <v>193</v>
      </c>
      <c r="E146" s="223" t="s">
        <v>194</v>
      </c>
      <c r="F146" s="223" t="s">
        <v>195</v>
      </c>
      <c r="G146" s="223" t="s">
        <v>196</v>
      </c>
      <c r="H146" s="223" t="s">
        <v>197</v>
      </c>
      <c r="I146" s="223" t="s">
        <v>198</v>
      </c>
      <c r="J146" s="223" t="s">
        <v>199</v>
      </c>
      <c r="K146" s="223" t="s">
        <v>200</v>
      </c>
      <c r="L146" s="223" t="s">
        <v>201</v>
      </c>
      <c r="M146" s="223" t="s">
        <v>202</v>
      </c>
      <c r="N146" s="223" t="s">
        <v>203</v>
      </c>
    </row>
    <row r="147" spans="1:14" ht="12.75">
      <c r="A147" s="101"/>
      <c r="B147" s="101"/>
      <c r="C147" s="451" t="s">
        <v>265</v>
      </c>
      <c r="D147" s="451"/>
      <c r="E147" s="451"/>
      <c r="F147" s="451"/>
      <c r="G147" s="451"/>
      <c r="H147" s="451"/>
      <c r="I147" s="451"/>
      <c r="J147" s="451"/>
      <c r="K147" s="451"/>
      <c r="L147" s="451"/>
      <c r="M147" s="451"/>
      <c r="N147" s="451"/>
    </row>
    <row r="148" spans="1:14" ht="12.75">
      <c r="A148" s="102">
        <v>2003</v>
      </c>
      <c r="B148" s="150">
        <v>37742</v>
      </c>
      <c r="C148" s="103">
        <f>IF(Data!C111&gt;0,Data!C111,"")</f>
        <v>5.53</v>
      </c>
      <c r="D148" s="103">
        <f>IF(Data!C111&gt;0,Data!C111,"")</f>
        <v>5.53</v>
      </c>
      <c r="E148" s="103">
        <f>IF(Data!D111&gt;0,Data!D111,"")</f>
        <v>5.545</v>
      </c>
      <c r="F148" s="103">
        <f>IF(Data!D111&gt;0,Data!D111,"")</f>
        <v>5.545</v>
      </c>
      <c r="G148" s="103">
        <f>IF(Data!E111&gt;0,Data!E111,"")</f>
        <v>5.575</v>
      </c>
      <c r="H148" s="103">
        <f>IF(Data!E111&gt;0,Data!E111,"")</f>
        <v>5.575</v>
      </c>
      <c r="I148" s="103">
        <f>IF(Data!F111&gt;0,Data!F111,"")</f>
        <v>5.555</v>
      </c>
      <c r="J148" s="103">
        <f>IF(Data!F111&gt;0,Data!F111,"")</f>
        <v>5.555</v>
      </c>
      <c r="K148" s="103">
        <f>IF(Data!G111&gt;0,Data!G111,"")</f>
        <v>5.57</v>
      </c>
      <c r="L148" s="103">
        <f>IF(Data!G111&gt;0,Data!G111,"")</f>
        <v>5.57</v>
      </c>
      <c r="M148" s="103">
        <f>IF(Data!H111&gt;0,Data!H111,"")</f>
        <v>5.6</v>
      </c>
      <c r="N148" s="103">
        <f>IF(Data!I111&gt;0,Data!I111,"")</f>
        <v>5.609999999999999</v>
      </c>
    </row>
    <row r="149" spans="1:14" ht="12.75">
      <c r="A149" s="104"/>
      <c r="B149" s="150">
        <f>B148+7</f>
        <v>37749</v>
      </c>
      <c r="C149" s="103">
        <f>IF(Data!C112&gt;0,Data!C112,"")</f>
        <v>5.51</v>
      </c>
      <c r="D149" s="103">
        <f>IF(Data!C112&gt;0,Data!C112,"")</f>
        <v>5.51</v>
      </c>
      <c r="E149" s="103">
        <f>IF(Data!D112&gt;0,Data!D112,"")</f>
        <v>5.5425</v>
      </c>
      <c r="F149" s="103">
        <f>IF(Data!D112&gt;0,Data!D112,"")</f>
        <v>5.5425</v>
      </c>
      <c r="G149" s="103">
        <f>IF(Data!E112&gt;0,Data!E112,"")</f>
        <v>5.565</v>
      </c>
      <c r="H149" s="103">
        <f>IF(Data!E112&gt;0,Data!E112,"")</f>
        <v>5.565</v>
      </c>
      <c r="I149" s="103">
        <f>IF(Data!F112&gt;0,Data!F112,"")</f>
        <v>5.54</v>
      </c>
      <c r="J149" s="103">
        <f>IF(Data!F112&gt;0,Data!F112,"")</f>
        <v>5.54</v>
      </c>
      <c r="K149" s="103">
        <f>IF(Data!G112&gt;0,Data!G112,"")</f>
        <v>5.545</v>
      </c>
      <c r="L149" s="103">
        <f>IF(Data!G112&gt;0,Data!G112,"")</f>
        <v>5.545</v>
      </c>
      <c r="M149" s="103">
        <f>IF(Data!H112&gt;0,Data!H112,"")</f>
        <v>5.58</v>
      </c>
      <c r="N149" s="103">
        <f>IF(Data!I112&gt;0,Data!I112,"")</f>
        <v>5.59</v>
      </c>
    </row>
    <row r="150" spans="1:14" ht="12.75">
      <c r="A150" s="104"/>
      <c r="B150" s="150">
        <f aca="true" t="shared" si="3" ref="B150:B213">B149+7</f>
        <v>37756</v>
      </c>
      <c r="C150" s="103">
        <f>IF(Data!C113&gt;0,Data!C113,"")</f>
        <v>5.685</v>
      </c>
      <c r="D150" s="103">
        <f>IF(Data!C113&gt;0,Data!C113,"")</f>
        <v>5.685</v>
      </c>
      <c r="E150" s="103">
        <f>IF(Data!D113&gt;0,Data!D113,"")</f>
        <v>5.71</v>
      </c>
      <c r="F150" s="103">
        <f>IF(Data!D113&gt;0,Data!D113,"")</f>
        <v>5.71</v>
      </c>
      <c r="G150" s="103">
        <f>IF(Data!E113&gt;0,Data!E113,"")</f>
        <v>5.75</v>
      </c>
      <c r="H150" s="103">
        <f>IF(Data!E113&gt;0,Data!E113,"")</f>
        <v>5.75</v>
      </c>
      <c r="I150" s="103">
        <f>IF(Data!F113&gt;0,Data!F113,"")</f>
        <v>5.68</v>
      </c>
      <c r="J150" s="103">
        <f>IF(Data!F113&gt;0,Data!F113,"")</f>
        <v>5.68</v>
      </c>
      <c r="K150" s="103">
        <f>IF(Data!G113&gt;0,Data!G113,"")</f>
        <v>5.685</v>
      </c>
      <c r="L150" s="103">
        <f>IF(Data!G113&gt;0,Data!G113,"")</f>
        <v>5.685</v>
      </c>
      <c r="M150" s="103">
        <f>IF(Data!H113&gt;0,Data!H113,"")</f>
        <v>5.72</v>
      </c>
      <c r="N150" s="103">
        <f>IF(Data!I113&gt;0,Data!I113,"")</f>
        <v>5.7299999999999995</v>
      </c>
    </row>
    <row r="151" spans="1:14" ht="12.75">
      <c r="A151" s="104"/>
      <c r="B151" s="150">
        <f t="shared" si="3"/>
        <v>37763</v>
      </c>
      <c r="C151" s="103">
        <f>IF(Data!C114&gt;0,Data!C114,"")</f>
        <v>5.6625</v>
      </c>
      <c r="D151" s="103">
        <f>IF(Data!C114&gt;0,Data!C114,"")</f>
        <v>5.6625</v>
      </c>
      <c r="E151" s="103">
        <f>IF(Data!D114&gt;0,Data!D114,"")</f>
        <v>5.705</v>
      </c>
      <c r="F151" s="103">
        <f>IF(Data!D114&gt;0,Data!D114,"")</f>
        <v>5.705</v>
      </c>
      <c r="G151" s="103">
        <f>IF(Data!E114&gt;0,Data!E114,"")</f>
        <v>5.7525</v>
      </c>
      <c r="H151" s="103">
        <f>IF(Data!E114&gt;0,Data!E114,"")</f>
        <v>5.7525</v>
      </c>
      <c r="I151" s="103">
        <f>IF(Data!F114&gt;0,Data!F114,"")</f>
        <v>5.725</v>
      </c>
      <c r="J151" s="103">
        <f>IF(Data!F114&gt;0,Data!F114,"")</f>
        <v>5.725</v>
      </c>
      <c r="K151" s="103">
        <f>IF(Data!G114&gt;0,Data!G114,"")</f>
        <v>5.74</v>
      </c>
      <c r="L151" s="103">
        <f>IF(Data!G114&gt;0,Data!G114,"")</f>
        <v>5.74</v>
      </c>
      <c r="M151" s="103">
        <f>IF(Data!H114&gt;0,Data!H114,"")</f>
        <v>5.77</v>
      </c>
      <c r="N151" s="103">
        <f>IF(Data!I114&gt;0,Data!I114,"")</f>
        <v>5.779999999999999</v>
      </c>
    </row>
    <row r="152" spans="1:14" ht="12.75">
      <c r="A152" s="104"/>
      <c r="B152" s="150">
        <f t="shared" si="3"/>
        <v>37770</v>
      </c>
      <c r="C152" s="103">
        <f>IF(Data!C115&gt;0,Data!C115,"")</f>
        <v>5.6225</v>
      </c>
      <c r="D152" s="103">
        <f>IF(Data!C115&gt;0,Data!C115,"")</f>
        <v>5.6225</v>
      </c>
      <c r="E152" s="103">
        <f>IF(Data!D115&gt;0,Data!D115,"")</f>
        <v>5.66</v>
      </c>
      <c r="F152" s="103">
        <f>IF(Data!D115&gt;0,Data!D115,"")</f>
        <v>5.66</v>
      </c>
      <c r="G152" s="103">
        <f>IF(Data!E115&gt;0,Data!E115,"")</f>
        <v>5.7025</v>
      </c>
      <c r="H152" s="103">
        <f>IF(Data!E115&gt;0,Data!E115,"")</f>
        <v>5.7025</v>
      </c>
      <c r="I152" s="103">
        <f>IF(Data!F115&gt;0,Data!F115,"")</f>
        <v>5.665</v>
      </c>
      <c r="J152" s="103">
        <f>IF(Data!F115&gt;0,Data!F115,"")</f>
        <v>5.665</v>
      </c>
      <c r="K152" s="103">
        <f>IF(Data!G115&gt;0,Data!G115,"")</f>
        <v>5.685</v>
      </c>
      <c r="L152" s="103">
        <f>IF(Data!G115&gt;0,Data!G115,"")</f>
        <v>5.685</v>
      </c>
      <c r="M152" s="103">
        <f>IF(Data!H115&gt;0,Data!H115,"")</f>
        <v>5.72</v>
      </c>
      <c r="N152" s="103">
        <f>IF(Data!I115&gt;0,Data!I115,"")</f>
        <v>5.7299999999999995</v>
      </c>
    </row>
    <row r="153" spans="1:14" ht="12.75">
      <c r="A153" s="104"/>
      <c r="B153" s="150">
        <f t="shared" si="3"/>
        <v>37777</v>
      </c>
      <c r="C153" s="103">
        <f>IF(Data!C116&gt;0,Data!C116,"")</f>
        <v>5.61</v>
      </c>
      <c r="D153" s="103">
        <f>IF(Data!C116&gt;0,Data!C116,"")</f>
        <v>5.61</v>
      </c>
      <c r="E153" s="103">
        <f>IF(Data!D116&gt;0,Data!D116,"")</f>
        <v>5.64</v>
      </c>
      <c r="F153" s="103">
        <f>IF(Data!D116&gt;0,Data!D116,"")</f>
        <v>5.64</v>
      </c>
      <c r="G153" s="103">
        <f>IF(Data!E116&gt;0,Data!E116,"")</f>
        <v>5.695</v>
      </c>
      <c r="H153" s="103">
        <f>IF(Data!E116&gt;0,Data!E116,"")</f>
        <v>5.695</v>
      </c>
      <c r="I153" s="103">
        <f>IF(Data!F116&gt;0,Data!F116,"")</f>
        <v>5.66</v>
      </c>
      <c r="J153" s="103">
        <f>IF(Data!F116&gt;0,Data!F116,"")</f>
        <v>5.66</v>
      </c>
      <c r="K153" s="103">
        <f>IF(Data!G116&gt;0,Data!G116,"")</f>
        <v>5.68</v>
      </c>
      <c r="L153" s="103">
        <f>IF(Data!G116&gt;0,Data!G116,"")</f>
        <v>5.68</v>
      </c>
      <c r="M153" s="103">
        <f>IF(Data!H116&gt;0,Data!H116,"")</f>
        <v>5.71</v>
      </c>
      <c r="N153" s="103">
        <f>IF(Data!I116&gt;0,Data!I116,"")</f>
        <v>5.72</v>
      </c>
    </row>
    <row r="154" spans="1:14" ht="12.75">
      <c r="A154" s="104"/>
      <c r="B154" s="150">
        <f t="shared" si="3"/>
        <v>37784</v>
      </c>
      <c r="C154" s="103">
        <f>IF(Data!C117&gt;0,Data!C117,"")</f>
        <v>5.775</v>
      </c>
      <c r="D154" s="103">
        <f>IF(Data!C117&gt;0,Data!C117,"")</f>
        <v>5.775</v>
      </c>
      <c r="E154" s="103">
        <f>IF(Data!D117&gt;0,Data!D117,"")</f>
        <v>5.7975</v>
      </c>
      <c r="F154" s="103">
        <f>IF(Data!D117&gt;0,Data!D117,"")</f>
        <v>5.7975</v>
      </c>
      <c r="G154" s="103">
        <f>IF(Data!E117&gt;0,Data!E117,"")</f>
        <v>5.825</v>
      </c>
      <c r="H154" s="103">
        <f>IF(Data!E117&gt;0,Data!E117,"")</f>
        <v>5.825</v>
      </c>
      <c r="I154" s="103">
        <f>IF(Data!F117&gt;0,Data!F117,"")</f>
        <v>5.77</v>
      </c>
      <c r="J154" s="103">
        <f>IF(Data!F117&gt;0,Data!F117,"")</f>
        <v>5.77</v>
      </c>
      <c r="K154" s="103">
        <f>IF(Data!G117&gt;0,Data!G117,"")</f>
        <v>5.775</v>
      </c>
      <c r="L154" s="103">
        <f>IF(Data!G117&gt;0,Data!G117,"")</f>
        <v>5.775</v>
      </c>
      <c r="M154" s="103">
        <f>IF(Data!H117&gt;0,Data!H117,"")</f>
        <v>5.81</v>
      </c>
      <c r="N154" s="103">
        <f>IF(Data!I117&gt;0,Data!I117,"")</f>
        <v>5.819999999999999</v>
      </c>
    </row>
    <row r="155" spans="1:14" ht="12.75">
      <c r="A155" s="104"/>
      <c r="B155" s="150">
        <f t="shared" si="3"/>
        <v>37791</v>
      </c>
      <c r="C155" s="103">
        <f>IF(Data!C118&gt;0,Data!C118,"")</f>
        <v>5.725</v>
      </c>
      <c r="D155" s="103">
        <f>IF(Data!C118&gt;0,Data!C118,"")</f>
        <v>5.725</v>
      </c>
      <c r="E155" s="103">
        <f>IF(Data!D118&gt;0,Data!D118,"")</f>
        <v>5.735</v>
      </c>
      <c r="F155" s="103">
        <f>IF(Data!D118&gt;0,Data!D118,"")</f>
        <v>5.735</v>
      </c>
      <c r="G155" s="103">
        <f>IF(Data!E118&gt;0,Data!E118,"")</f>
        <v>5.765</v>
      </c>
      <c r="H155" s="103">
        <f>IF(Data!E118&gt;0,Data!E118,"")</f>
        <v>5.765</v>
      </c>
      <c r="I155" s="103">
        <f>IF(Data!F118&gt;0,Data!F118,"")</f>
        <v>5.7425</v>
      </c>
      <c r="J155" s="103">
        <f>IF(Data!F118&gt;0,Data!F118,"")</f>
        <v>5.7425</v>
      </c>
      <c r="K155" s="103">
        <f>IF(Data!G118&gt;0,Data!G118,"")</f>
        <v>5.74</v>
      </c>
      <c r="L155" s="103">
        <f>IF(Data!G118&gt;0,Data!G118,"")</f>
        <v>5.74</v>
      </c>
      <c r="M155" s="103">
        <f>IF(Data!H118&gt;0,Data!H118,"")</f>
        <v>5.77</v>
      </c>
      <c r="N155" s="103">
        <f>IF(Data!I118&gt;0,Data!I118,"")</f>
        <v>5.779999999999999</v>
      </c>
    </row>
    <row r="156" spans="1:14" ht="12.75">
      <c r="A156" s="104"/>
      <c r="B156" s="150">
        <f t="shared" si="3"/>
        <v>37798</v>
      </c>
      <c r="C156" s="103">
        <f>IF(Data!C119&gt;0,Data!C119,"")</f>
        <v>5.5625</v>
      </c>
      <c r="D156" s="103">
        <f>IF(Data!C119&gt;0,Data!C119,"")</f>
        <v>5.5625</v>
      </c>
      <c r="E156" s="103">
        <f>IF(Data!D119&gt;0,Data!D119,"")</f>
        <v>5.5725</v>
      </c>
      <c r="F156" s="103">
        <f>IF(Data!D119&gt;0,Data!D119,"")</f>
        <v>5.5725</v>
      </c>
      <c r="G156" s="103">
        <f>IF(Data!E119&gt;0,Data!E119,"")</f>
        <v>5.5775</v>
      </c>
      <c r="H156" s="103">
        <f>IF(Data!E119&gt;0,Data!E119,"")</f>
        <v>5.5775</v>
      </c>
      <c r="I156" s="103">
        <f>IF(Data!F119&gt;0,Data!F119,"")</f>
        <v>5.58</v>
      </c>
      <c r="J156" s="103">
        <f>IF(Data!F119&gt;0,Data!F119,"")</f>
        <v>5.58</v>
      </c>
      <c r="K156" s="103">
        <f>IF(Data!G119&gt;0,Data!G119,"")</f>
        <v>5.58</v>
      </c>
      <c r="L156" s="103">
        <f>IF(Data!G119&gt;0,Data!G119,"")</f>
        <v>5.58</v>
      </c>
      <c r="M156" s="103">
        <f>IF(Data!H119&gt;0,Data!H119,"")</f>
        <v>5.61</v>
      </c>
      <c r="N156" s="103">
        <f>IF(Data!I119&gt;0,Data!I119,"")</f>
        <v>5.62</v>
      </c>
    </row>
    <row r="157" spans="1:14" ht="12.75">
      <c r="A157" s="104"/>
      <c r="B157" s="150">
        <f t="shared" si="3"/>
        <v>37805</v>
      </c>
      <c r="C157" s="103">
        <f>IF(Data!C120&gt;0,Data!C120,"")</f>
        <v>5.48</v>
      </c>
      <c r="D157" s="103">
        <f>IF(Data!C120&gt;0,Data!C120,"")</f>
        <v>5.48</v>
      </c>
      <c r="E157" s="103">
        <f>IF(Data!D120&gt;0,Data!D120,"")</f>
        <v>5.5</v>
      </c>
      <c r="F157" s="103">
        <f>IF(Data!D120&gt;0,Data!D120,"")</f>
        <v>5.5</v>
      </c>
      <c r="G157" s="103">
        <f>IF(Data!E120&gt;0,Data!E120,"")</f>
        <v>5.55</v>
      </c>
      <c r="H157" s="103">
        <f>IF(Data!E120&gt;0,Data!E120,"")</f>
        <v>5.55</v>
      </c>
      <c r="I157" s="103">
        <f>IF(Data!F120&gt;0,Data!F120,"")</f>
        <v>5.535</v>
      </c>
      <c r="J157" s="103">
        <f>IF(Data!F120&gt;0,Data!F120,"")</f>
        <v>5.535</v>
      </c>
      <c r="K157" s="103">
        <f>IF(Data!G120&gt;0,Data!G120,"")</f>
        <v>5.535</v>
      </c>
      <c r="L157" s="103">
        <f>IF(Data!G120&gt;0,Data!G120,"")</f>
        <v>5.535</v>
      </c>
      <c r="M157" s="103">
        <f>IF(Data!H120&gt;0,Data!H120,"")</f>
        <v>5.57</v>
      </c>
      <c r="N157" s="103">
        <f>IF(Data!I120&gt;0,Data!I120,"")</f>
        <v>5.58</v>
      </c>
    </row>
    <row r="158" spans="1:14" ht="12.75">
      <c r="A158" s="104"/>
      <c r="B158" s="150">
        <f t="shared" si="3"/>
        <v>37812</v>
      </c>
      <c r="C158" s="103">
        <f>IF(Data!C121&gt;0,Data!C121,"")</f>
        <v>5.3</v>
      </c>
      <c r="D158" s="103">
        <f>IF(Data!C121&gt;0,Data!C121,"")</f>
        <v>5.3</v>
      </c>
      <c r="E158" s="103">
        <f>IF(Data!D121&gt;0,Data!D121,"")</f>
        <v>5.325</v>
      </c>
      <c r="F158" s="103">
        <f>IF(Data!D121&gt;0,Data!D121,"")</f>
        <v>5.325</v>
      </c>
      <c r="G158" s="103">
        <f>IF(Data!E121&gt;0,Data!E121,"")</f>
        <v>5.355</v>
      </c>
      <c r="H158" s="103">
        <f>IF(Data!E121&gt;0,Data!E121,"")</f>
        <v>5.355</v>
      </c>
      <c r="I158" s="103">
        <f>IF(Data!F121&gt;0,Data!F121,"")</f>
        <v>5.355</v>
      </c>
      <c r="J158" s="103">
        <f>IF(Data!F121&gt;0,Data!F121,"")</f>
        <v>5.355</v>
      </c>
      <c r="K158" s="103">
        <f>IF(Data!G121&gt;0,Data!G121,"")</f>
        <v>5.37</v>
      </c>
      <c r="L158" s="103">
        <f>IF(Data!G121&gt;0,Data!G121,"")</f>
        <v>5.37</v>
      </c>
      <c r="M158" s="103">
        <f>IF(Data!H121&gt;0,Data!H121,"")</f>
        <v>5.4</v>
      </c>
      <c r="N158" s="103">
        <f>IF(Data!I121&gt;0,Data!I121,"")</f>
        <v>5.41</v>
      </c>
    </row>
    <row r="159" spans="1:14" ht="12.75">
      <c r="A159" s="104"/>
      <c r="B159" s="150">
        <f t="shared" si="3"/>
        <v>37819</v>
      </c>
      <c r="C159" s="103">
        <f>IF(Data!C122&gt;0,Data!C122,"")</f>
        <v>5.17</v>
      </c>
      <c r="D159" s="103">
        <f>IF(Data!C122&gt;0,Data!C122,"")</f>
        <v>5.17</v>
      </c>
      <c r="E159" s="103">
        <f>IF(Data!D122&gt;0,Data!D122,"")</f>
        <v>5.205</v>
      </c>
      <c r="F159" s="103">
        <f>IF(Data!D122&gt;0,Data!D122,"")</f>
        <v>5.205</v>
      </c>
      <c r="G159" s="103">
        <f>IF(Data!E122&gt;0,Data!E122,"")</f>
        <v>5.235</v>
      </c>
      <c r="H159" s="103">
        <f>IF(Data!E122&gt;0,Data!E122,"")</f>
        <v>5.235</v>
      </c>
      <c r="I159" s="103">
        <f>IF(Data!F122&gt;0,Data!F122,"")</f>
        <v>5.235</v>
      </c>
      <c r="J159" s="103">
        <f>IF(Data!F122&gt;0,Data!F122,"")</f>
        <v>5.235</v>
      </c>
      <c r="K159" s="103">
        <f>IF(Data!G122&gt;0,Data!G122,"")</f>
        <v>5.26</v>
      </c>
      <c r="L159" s="103">
        <f>IF(Data!G122&gt;0,Data!G122,"")</f>
        <v>5.26</v>
      </c>
      <c r="M159" s="103">
        <f>IF(Data!H122&gt;0,Data!H122,"")</f>
        <v>5.29</v>
      </c>
      <c r="N159" s="103">
        <f>IF(Data!I122&gt;0,Data!I122,"")</f>
        <v>5.3</v>
      </c>
    </row>
    <row r="160" spans="1:14" ht="12.75">
      <c r="A160" s="104"/>
      <c r="B160" s="150">
        <f t="shared" si="3"/>
        <v>37826</v>
      </c>
      <c r="C160" s="103">
        <f>IF(Data!C123&gt;0,Data!C123,"")</f>
        <v>5.105</v>
      </c>
      <c r="D160" s="103">
        <f>IF(Data!C123&gt;0,Data!C123,"")</f>
        <v>5.105</v>
      </c>
      <c r="E160" s="103">
        <f>IF(Data!D123&gt;0,Data!D123,"")</f>
        <v>5.1575</v>
      </c>
      <c r="F160" s="103">
        <f>IF(Data!D123&gt;0,Data!D123,"")</f>
        <v>5.1575</v>
      </c>
      <c r="G160" s="103">
        <f>IF(Data!E123&gt;0,Data!E123,"")</f>
        <v>5.1925</v>
      </c>
      <c r="H160" s="103">
        <f>IF(Data!E123&gt;0,Data!E123,"")</f>
        <v>5.1925</v>
      </c>
      <c r="I160" s="103">
        <f>IF(Data!F123&gt;0,Data!F123,"")</f>
        <v>5.1975</v>
      </c>
      <c r="J160" s="103">
        <f>IF(Data!F123&gt;0,Data!F123,"")</f>
        <v>5.1975</v>
      </c>
      <c r="K160" s="103">
        <f>IF(Data!G123&gt;0,Data!G123,"")</f>
        <v>5.2275</v>
      </c>
      <c r="L160" s="103">
        <f>IF(Data!G123&gt;0,Data!G123,"")</f>
        <v>5.2275</v>
      </c>
      <c r="M160" s="103">
        <f>IF(Data!H123&gt;0,Data!H123,"")</f>
        <v>5.235</v>
      </c>
      <c r="N160" s="103">
        <f>IF(Data!I123&gt;0,Data!I123,"")</f>
        <v>5.245</v>
      </c>
    </row>
    <row r="161" spans="1:14" ht="12.75">
      <c r="A161" s="104"/>
      <c r="B161" s="150">
        <f t="shared" si="3"/>
        <v>37833</v>
      </c>
      <c r="C161" s="103">
        <f>IF(Data!C124&gt;0,Data!C124,"")</f>
        <v>5.09</v>
      </c>
      <c r="D161" s="103">
        <f>IF(Data!C124&gt;0,Data!C124,"")</f>
        <v>5.09</v>
      </c>
      <c r="E161" s="103">
        <f>IF(Data!D124&gt;0,Data!D124,"")</f>
        <v>5.1325</v>
      </c>
      <c r="F161" s="103">
        <f>IF(Data!D124&gt;0,Data!D124,"")</f>
        <v>5.1325</v>
      </c>
      <c r="G161" s="103">
        <f>IF(Data!E124&gt;0,Data!E124,"")</f>
        <v>5.1725</v>
      </c>
      <c r="H161" s="103">
        <f>IF(Data!E124&gt;0,Data!E124,"")</f>
        <v>5.1725</v>
      </c>
      <c r="I161" s="103">
        <f>IF(Data!F124&gt;0,Data!F124,"")</f>
        <v>5.1775</v>
      </c>
      <c r="J161" s="103">
        <f>IF(Data!F124&gt;0,Data!F124,"")</f>
        <v>5.1775</v>
      </c>
      <c r="K161" s="103">
        <f>IF(Data!G124&gt;0,Data!G124,"")</f>
        <v>5.215</v>
      </c>
      <c r="L161" s="103">
        <f>IF(Data!G124&gt;0,Data!G124,"")</f>
        <v>5.215</v>
      </c>
      <c r="M161" s="103">
        <f>IF(Data!H124&gt;0,Data!H124,"")</f>
        <v>5.21</v>
      </c>
      <c r="N161" s="103">
        <f>IF(Data!I124&gt;0,Data!I124,"")</f>
        <v>5.22</v>
      </c>
    </row>
    <row r="162" spans="1:14" ht="12.75">
      <c r="A162" s="104"/>
      <c r="B162" s="150">
        <f t="shared" si="3"/>
        <v>37840</v>
      </c>
      <c r="C162" s="103">
        <f>IF(Data!C125&gt;0,Data!C125,"")</f>
        <v>5.155</v>
      </c>
      <c r="D162" s="103">
        <f>IF(Data!C125&gt;0,Data!C125,"")</f>
        <v>5.155</v>
      </c>
      <c r="E162" s="103">
        <f>IF(Data!D125&gt;0,Data!D125,"")</f>
        <v>5.2025</v>
      </c>
      <c r="F162" s="103">
        <f>IF(Data!D125&gt;0,Data!D125,"")</f>
        <v>5.2025</v>
      </c>
      <c r="G162" s="103">
        <f>IF(Data!E125&gt;0,Data!E125,"")</f>
        <v>5.2475</v>
      </c>
      <c r="H162" s="103">
        <f>IF(Data!E125&gt;0,Data!E125,"")</f>
        <v>5.2475</v>
      </c>
      <c r="I162" s="103">
        <f>IF(Data!F125&gt;0,Data!F125,"")</f>
        <v>5.27</v>
      </c>
      <c r="J162" s="103">
        <f>IF(Data!F125&gt;0,Data!F125,"")</f>
        <v>5.27</v>
      </c>
      <c r="K162" s="103">
        <f>IF(Data!G125&gt;0,Data!G125,"")</f>
        <v>5.31</v>
      </c>
      <c r="L162" s="103">
        <f>IF(Data!G125&gt;0,Data!G125,"")</f>
        <v>5.31</v>
      </c>
      <c r="M162" s="103">
        <f>IF(Data!H125&gt;0,Data!H125,"")</f>
        <v>5.295</v>
      </c>
      <c r="N162" s="103">
        <f>IF(Data!I125&gt;0,Data!I125,"")</f>
        <v>5.27</v>
      </c>
    </row>
    <row r="163" spans="1:14" ht="12.75">
      <c r="A163" s="104"/>
      <c r="B163" s="150">
        <f t="shared" si="3"/>
        <v>37847</v>
      </c>
      <c r="C163" s="103">
        <f>IF(Data!C126&gt;0,Data!C126,"")</f>
        <v>5.4875</v>
      </c>
      <c r="D163" s="103">
        <f>IF(Data!C126&gt;0,Data!C126,"")</f>
        <v>5.4875</v>
      </c>
      <c r="E163" s="103">
        <f>IF(Data!D126&gt;0,Data!D126,"")</f>
        <v>5.525</v>
      </c>
      <c r="F163" s="103">
        <f>IF(Data!D126&gt;0,Data!D126,"")</f>
        <v>5.525</v>
      </c>
      <c r="G163" s="103">
        <f>IF(Data!E126&gt;0,Data!E126,"")</f>
        <v>5.5275</v>
      </c>
      <c r="H163" s="103">
        <f>IF(Data!E126&gt;0,Data!E126,"")</f>
        <v>5.5275</v>
      </c>
      <c r="I163" s="103">
        <f>IF(Data!F126&gt;0,Data!F126,"")</f>
        <v>5.5025</v>
      </c>
      <c r="J163" s="103">
        <f>IF(Data!F126&gt;0,Data!F126,"")</f>
        <v>5.5025</v>
      </c>
      <c r="K163" s="103">
        <f>IF(Data!G126&gt;0,Data!G126,"")</f>
        <v>5.525</v>
      </c>
      <c r="L163" s="103">
        <f>IF(Data!G126&gt;0,Data!G126,"")</f>
        <v>5.525</v>
      </c>
      <c r="M163" s="103">
        <f>IF(Data!H126&gt;0,Data!H126,"")</f>
        <v>5.51</v>
      </c>
      <c r="N163" s="103">
        <f>IF(Data!I126&gt;0,Data!I126,"")</f>
        <v>5.39</v>
      </c>
    </row>
    <row r="164" spans="1:14" ht="12.75">
      <c r="A164" s="104"/>
      <c r="B164" s="150">
        <f t="shared" si="3"/>
        <v>37854</v>
      </c>
      <c r="C164" s="103">
        <f>IF(Data!C127&gt;0,Data!C127,"")</f>
        <v>5.7925</v>
      </c>
      <c r="D164" s="103">
        <f>IF(Data!C127&gt;0,Data!C127,"")</f>
        <v>5.7925</v>
      </c>
      <c r="E164" s="103">
        <f>IF(Data!D127&gt;0,Data!D127,"")</f>
        <v>5.8275</v>
      </c>
      <c r="F164" s="103">
        <f>IF(Data!D127&gt;0,Data!D127,"")</f>
        <v>5.8275</v>
      </c>
      <c r="G164" s="103">
        <f>IF(Data!E127&gt;0,Data!E127,"")</f>
        <v>5.785</v>
      </c>
      <c r="H164" s="103">
        <f>IF(Data!E127&gt;0,Data!E127,"")</f>
        <v>5.785</v>
      </c>
      <c r="I164" s="103">
        <f>IF(Data!F127&gt;0,Data!F127,"")</f>
        <v>5.725</v>
      </c>
      <c r="J164" s="103">
        <f>IF(Data!F127&gt;0,Data!F127,"")</f>
        <v>5.725</v>
      </c>
      <c r="K164" s="103">
        <f>IF(Data!G127&gt;0,Data!G127,"")</f>
        <v>5.725</v>
      </c>
      <c r="L164" s="103">
        <f>IF(Data!G127&gt;0,Data!G127,"")</f>
        <v>5.725</v>
      </c>
      <c r="M164" s="103">
        <f>IF(Data!H127&gt;0,Data!H127,"")</f>
        <v>5.67</v>
      </c>
      <c r="N164" s="103">
        <f>IF(Data!I127&gt;0,Data!I127,"")</f>
        <v>5.55</v>
      </c>
    </row>
    <row r="165" spans="1:14" ht="12.75">
      <c r="A165" s="104"/>
      <c r="B165" s="150">
        <f t="shared" si="3"/>
        <v>37861</v>
      </c>
      <c r="C165" s="103">
        <f>IF(Data!C128&gt;0,Data!C128,"")</f>
        <v>5.8825</v>
      </c>
      <c r="D165" s="103">
        <f>IF(Data!C128&gt;0,Data!C128,"")</f>
        <v>5.8825</v>
      </c>
      <c r="E165" s="103">
        <f>IF(Data!D128&gt;0,Data!D128,"")</f>
        <v>5.895</v>
      </c>
      <c r="F165" s="103">
        <f>IF(Data!D128&gt;0,Data!D128,"")</f>
        <v>5.895</v>
      </c>
      <c r="G165" s="103">
        <f>IF(Data!E128&gt;0,Data!E128,"")</f>
        <v>5.8475</v>
      </c>
      <c r="H165" s="103">
        <f>IF(Data!E128&gt;0,Data!E128,"")</f>
        <v>5.8475</v>
      </c>
      <c r="I165" s="103">
        <f>IF(Data!F128&gt;0,Data!F128,"")</f>
        <v>5.775</v>
      </c>
      <c r="J165" s="103">
        <f>IF(Data!F128&gt;0,Data!F128,"")</f>
        <v>5.775</v>
      </c>
      <c r="K165" s="103">
        <f>IF(Data!G128&gt;0,Data!G128,"")</f>
        <v>5.7725</v>
      </c>
      <c r="L165" s="103">
        <f>IF(Data!G128&gt;0,Data!G128,"")</f>
        <v>5.7725</v>
      </c>
      <c r="M165" s="103">
        <f>IF(Data!H128&gt;0,Data!H128,"")</f>
        <v>5.71</v>
      </c>
      <c r="N165" s="103">
        <f>IF(Data!I128&gt;0,Data!I128,"")</f>
        <v>5.45</v>
      </c>
    </row>
    <row r="166" spans="1:14" ht="12.75">
      <c r="A166" s="104"/>
      <c r="B166" s="150">
        <f t="shared" si="3"/>
        <v>37868</v>
      </c>
      <c r="C166" s="103">
        <f>IF(Data!C129&gt;0,Data!C129,"")</f>
        <v>5.8825</v>
      </c>
      <c r="D166" s="103">
        <f>IF(Data!C129&gt;0,Data!C129,"")</f>
        <v>5.8825</v>
      </c>
      <c r="E166" s="103">
        <f>IF(Data!D129&gt;0,Data!D129,"")</f>
        <v>5.8975</v>
      </c>
      <c r="F166" s="103">
        <f>IF(Data!D129&gt;0,Data!D129,"")</f>
        <v>5.8975</v>
      </c>
      <c r="G166" s="103">
        <f>IF(Data!E129&gt;0,Data!E129,"")</f>
        <v>5.855</v>
      </c>
      <c r="H166" s="103">
        <f>IF(Data!E129&gt;0,Data!E129,"")</f>
        <v>5.855</v>
      </c>
      <c r="I166" s="103">
        <f>IF(Data!F129&gt;0,Data!F129,"")</f>
        <v>5.7875</v>
      </c>
      <c r="J166" s="103">
        <f>IF(Data!F129&gt;0,Data!F129,"")</f>
        <v>5.7875</v>
      </c>
      <c r="K166" s="103">
        <f>IF(Data!G129&gt;0,Data!G129,"")</f>
        <v>5.7775</v>
      </c>
      <c r="L166" s="103">
        <f>IF(Data!G129&gt;0,Data!G129,"")</f>
        <v>5.7775</v>
      </c>
      <c r="M166" s="103">
        <f>IF(Data!H129&gt;0,Data!H129,"")</f>
        <v>5.68</v>
      </c>
      <c r="N166" s="103">
        <f>IF(Data!I129&gt;0,Data!I129,"")</f>
        <v>5.53</v>
      </c>
    </row>
    <row r="167" spans="1:14" ht="12.75">
      <c r="A167" s="104"/>
      <c r="B167" s="150">
        <f t="shared" si="3"/>
        <v>37875</v>
      </c>
      <c r="C167" s="103">
        <f>IF(Data!C130&gt;0,Data!C130,"")</f>
        <v>6.1575</v>
      </c>
      <c r="D167" s="103">
        <f>IF(Data!C130&gt;0,Data!C130,"")</f>
        <v>6.1575</v>
      </c>
      <c r="E167" s="103">
        <f>IF(Data!D130&gt;0,Data!D130,"")</f>
        <v>6.1675</v>
      </c>
      <c r="F167" s="103">
        <f>IF(Data!D130&gt;0,Data!D130,"")</f>
        <v>6.1675</v>
      </c>
      <c r="G167" s="103">
        <f>IF(Data!E130&gt;0,Data!E130,"")</f>
        <v>6.1075</v>
      </c>
      <c r="H167" s="103">
        <f>IF(Data!E130&gt;0,Data!E130,"")</f>
        <v>6.1075</v>
      </c>
      <c r="I167" s="103">
        <f>IF(Data!F130&gt;0,Data!F130,"")</f>
        <v>5.99</v>
      </c>
      <c r="J167" s="103">
        <f>IF(Data!F130&gt;0,Data!F130,"")</f>
        <v>5.99</v>
      </c>
      <c r="K167" s="103">
        <f>IF(Data!G130&gt;0,Data!G130,"")</f>
        <v>5.9525</v>
      </c>
      <c r="L167" s="103">
        <f>IF(Data!G130&gt;0,Data!G130,"")</f>
        <v>5.9525</v>
      </c>
      <c r="M167" s="103">
        <f>IF(Data!H130&gt;0,Data!H130,"")</f>
        <v>5.8</v>
      </c>
      <c r="N167" s="103">
        <f>IF(Data!I130&gt;0,Data!I130,"")</f>
        <v>5.64</v>
      </c>
    </row>
    <row r="168" spans="1:14" ht="12.75">
      <c r="A168" s="104"/>
      <c r="B168" s="150">
        <f t="shared" si="3"/>
        <v>37882</v>
      </c>
      <c r="C168" s="103">
        <f>IF(Data!C131&gt;0,Data!C131,"")</f>
        <v>6.27</v>
      </c>
      <c r="D168" s="103">
        <f>IF(Data!C131&gt;0,Data!C131,"")</f>
        <v>6.27</v>
      </c>
      <c r="E168" s="103">
        <f>IF(Data!D131&gt;0,Data!D131,"")</f>
        <v>6.3025</v>
      </c>
      <c r="F168" s="103">
        <f>IF(Data!D131&gt;0,Data!D131,"")</f>
        <v>6.3025</v>
      </c>
      <c r="G168" s="103">
        <f>IF(Data!E131&gt;0,Data!E131,"")</f>
        <v>6.2575</v>
      </c>
      <c r="H168" s="103">
        <f>IF(Data!E131&gt;0,Data!E131,"")</f>
        <v>6.2575</v>
      </c>
      <c r="I168" s="103">
        <f>IF(Data!F131&gt;0,Data!F131,"")</f>
        <v>6.125</v>
      </c>
      <c r="J168" s="103">
        <f>IF(Data!F131&gt;0,Data!F131,"")</f>
        <v>6.125</v>
      </c>
      <c r="K168" s="103">
        <f>IF(Data!G131&gt;0,Data!G131,"")</f>
        <v>6.07</v>
      </c>
      <c r="L168" s="103">
        <f>IF(Data!G131&gt;0,Data!G131,"")</f>
        <v>6.07</v>
      </c>
      <c r="M168" s="103">
        <f>IF(Data!H131&gt;0,Data!H131,"")</f>
        <v>5.92</v>
      </c>
      <c r="N168" s="103">
        <f>IF(Data!I131&gt;0,Data!I131,"")</f>
        <v>5.73</v>
      </c>
    </row>
    <row r="169" spans="1:14" ht="12.75">
      <c r="A169" s="104"/>
      <c r="B169" s="150">
        <f t="shared" si="3"/>
        <v>37889</v>
      </c>
      <c r="C169" s="103">
        <f>IF(Data!C132&gt;0,Data!C132,"")</f>
        <v>6.555</v>
      </c>
      <c r="D169" s="103">
        <f>IF(Data!C132&gt;0,Data!C132,"")</f>
        <v>6.555</v>
      </c>
      <c r="E169" s="103">
        <f>IF(Data!D132&gt;0,Data!D132,"")</f>
        <v>6.57</v>
      </c>
      <c r="F169" s="103">
        <f>IF(Data!D132&gt;0,Data!D132,"")</f>
        <v>6.57</v>
      </c>
      <c r="G169" s="103">
        <f>IF(Data!E132&gt;0,Data!E132,"")</f>
        <v>6.4925</v>
      </c>
      <c r="H169" s="103">
        <f>IF(Data!E132&gt;0,Data!E132,"")</f>
        <v>6.4925</v>
      </c>
      <c r="I169" s="103">
        <f>IF(Data!F132&gt;0,Data!F132,"")</f>
        <v>6.32</v>
      </c>
      <c r="J169" s="103">
        <f>IF(Data!F132&gt;0,Data!F132,"")</f>
        <v>6.32</v>
      </c>
      <c r="K169" s="103">
        <f>IF(Data!G132&gt;0,Data!G132,"")</f>
        <v>6.2575</v>
      </c>
      <c r="L169" s="103">
        <f>IF(Data!G132&gt;0,Data!G132,"")</f>
        <v>6.2575</v>
      </c>
      <c r="M169" s="103">
        <f>IF(Data!H132&gt;0,Data!H132,"")</f>
        <v>6.1125</v>
      </c>
      <c r="N169" s="103">
        <f>IF(Data!I132&gt;0,Data!I132,"")</f>
        <v>5.86</v>
      </c>
    </row>
    <row r="170" spans="1:14" ht="12.75">
      <c r="A170" s="104"/>
      <c r="B170" s="150">
        <f t="shared" si="3"/>
        <v>37896</v>
      </c>
      <c r="C170" s="103">
        <f>IF(Data!C133&gt;0,Data!C133,"")</f>
        <v>6.97</v>
      </c>
      <c r="D170" s="103">
        <f>IF(Data!C133&gt;0,Data!C133,"")</f>
        <v>6.97</v>
      </c>
      <c r="E170" s="103">
        <f>IF(Data!D133&gt;0,Data!D133,"")</f>
        <v>6.9925</v>
      </c>
      <c r="F170" s="103">
        <f>IF(Data!D133&gt;0,Data!D133,"")</f>
        <v>6.9925</v>
      </c>
      <c r="G170" s="103">
        <f>IF(Data!E133&gt;0,Data!E133,"")</f>
        <v>6.93</v>
      </c>
      <c r="H170" s="103">
        <f>IF(Data!E133&gt;0,Data!E133,"")</f>
        <v>6.93</v>
      </c>
      <c r="I170" s="103">
        <f>IF(Data!F133&gt;0,Data!F133,"")</f>
        <v>6.72</v>
      </c>
      <c r="J170" s="103">
        <f>IF(Data!F133&gt;0,Data!F133,"")</f>
        <v>6.72</v>
      </c>
      <c r="K170" s="103">
        <f>IF(Data!G133&gt;0,Data!G133,"")</f>
        <v>6.6425</v>
      </c>
      <c r="L170" s="103">
        <f>IF(Data!G133&gt;0,Data!G133,"")</f>
        <v>6.6425</v>
      </c>
      <c r="M170" s="103">
        <f>IF(Data!H133&gt;0,Data!H133,"")</f>
        <v>6.49</v>
      </c>
      <c r="N170" s="103">
        <f>IF(Data!I133&gt;0,Data!I133,"")</f>
        <v>6.1775</v>
      </c>
    </row>
    <row r="171" spans="1:14" ht="12.75">
      <c r="A171" s="104"/>
      <c r="B171" s="150">
        <f t="shared" si="3"/>
        <v>37903</v>
      </c>
      <c r="C171" s="103">
        <f>IF(Data!C134&gt;0,Data!C134,"")</f>
        <v>6.925</v>
      </c>
      <c r="D171" s="103">
        <f>IF(Data!C134&gt;0,Data!C134,"")</f>
        <v>6.925</v>
      </c>
      <c r="E171" s="103">
        <f>IF(Data!D134&gt;0,Data!D134,"")</f>
        <v>6.9525</v>
      </c>
      <c r="F171" s="103">
        <f>IF(Data!D134&gt;0,Data!D134,"")</f>
        <v>6.9525</v>
      </c>
      <c r="G171" s="103">
        <f>IF(Data!E134&gt;0,Data!E134,"")</f>
        <v>6.9025</v>
      </c>
      <c r="H171" s="103">
        <f>IF(Data!E134&gt;0,Data!E134,"")</f>
        <v>6.9025</v>
      </c>
      <c r="I171" s="103">
        <f>IF(Data!F134&gt;0,Data!F134,"")</f>
        <v>6.6425</v>
      </c>
      <c r="J171" s="103">
        <f>IF(Data!F134&gt;0,Data!F134,"")</f>
        <v>6.6425</v>
      </c>
      <c r="K171" s="103">
        <f>IF(Data!G134&gt;0,Data!G134,"")</f>
        <v>6.54</v>
      </c>
      <c r="L171" s="103">
        <f>IF(Data!G134&gt;0,Data!G134,"")</f>
        <v>6.54</v>
      </c>
      <c r="M171" s="103">
        <f>IF(Data!H134&gt;0,Data!H134,"")</f>
        <v>6.335</v>
      </c>
      <c r="N171" s="103">
        <f>IF(Data!I134&gt;0,Data!I134,"")</f>
        <v>6.11</v>
      </c>
    </row>
    <row r="172" spans="1:14" ht="12.75">
      <c r="A172" s="104"/>
      <c r="B172" s="150">
        <f t="shared" si="3"/>
        <v>37910</v>
      </c>
      <c r="C172" s="103">
        <f>IF(Data!C135&gt;0,Data!C135,"")</f>
        <v>7.255</v>
      </c>
      <c r="D172" s="103">
        <f>IF(Data!C135&gt;0,Data!C135,"")</f>
        <v>7.255</v>
      </c>
      <c r="E172" s="103">
        <f>IF(Data!D135&gt;0,Data!D135,"")</f>
        <v>7.2525</v>
      </c>
      <c r="F172" s="103">
        <f>IF(Data!D135&gt;0,Data!D135,"")</f>
        <v>7.2525</v>
      </c>
      <c r="G172" s="103">
        <f>IF(Data!E135&gt;0,Data!E135,"")</f>
        <v>7.045</v>
      </c>
      <c r="H172" s="103">
        <f>IF(Data!E135&gt;0,Data!E135,"")</f>
        <v>7.045</v>
      </c>
      <c r="I172" s="103">
        <f>IF(Data!F135&gt;0,Data!F135,"")</f>
        <v>6.62</v>
      </c>
      <c r="J172" s="103">
        <f>IF(Data!F135&gt;0,Data!F135,"")</f>
        <v>6.62</v>
      </c>
      <c r="K172" s="103">
        <f>IF(Data!G135&gt;0,Data!G135,"")</f>
        <v>6.505</v>
      </c>
      <c r="L172" s="103">
        <f>IF(Data!G135&gt;0,Data!G135,"")</f>
        <v>6.505</v>
      </c>
      <c r="M172" s="103">
        <f>IF(Data!H135&gt;0,Data!H135,"")</f>
        <v>6.28</v>
      </c>
      <c r="N172" s="103">
        <f>IF(Data!I135&gt;0,Data!I135,"")</f>
        <v>6.055</v>
      </c>
    </row>
    <row r="173" spans="1:14" ht="12.75">
      <c r="A173" s="104"/>
      <c r="B173" s="150">
        <f t="shared" si="3"/>
        <v>37917</v>
      </c>
      <c r="C173" s="103">
        <f>IF(Data!C136&gt;0,Data!C136,"")</f>
        <v>7.6375</v>
      </c>
      <c r="D173" s="103">
        <f>IF(Data!C136&gt;0,Data!C136,"")</f>
        <v>7.6375</v>
      </c>
      <c r="E173" s="103">
        <f>IF(Data!D136&gt;0,Data!D136,"")</f>
        <v>7.67</v>
      </c>
      <c r="F173" s="103">
        <f>IF(Data!D136&gt;0,Data!D136,"")</f>
        <v>7.67</v>
      </c>
      <c r="G173" s="103">
        <f>IF(Data!E136&gt;0,Data!E136,"")</f>
        <v>7.495</v>
      </c>
      <c r="H173" s="103">
        <f>IF(Data!E136&gt;0,Data!E136,"")</f>
        <v>7.495</v>
      </c>
      <c r="I173" s="103">
        <f>IF(Data!F136&gt;0,Data!F136,"")</f>
        <v>6.985</v>
      </c>
      <c r="J173" s="103">
        <f>IF(Data!F136&gt;0,Data!F136,"")</f>
        <v>6.985</v>
      </c>
      <c r="K173" s="103">
        <f>IF(Data!G136&gt;0,Data!G136,"")</f>
        <v>6.7875</v>
      </c>
      <c r="L173" s="103">
        <f>IF(Data!G136&gt;0,Data!G136,"")</f>
        <v>6.7875</v>
      </c>
      <c r="M173" s="103">
        <f>IF(Data!H136&gt;0,Data!H136,"")</f>
        <v>6.545</v>
      </c>
      <c r="N173" s="103">
        <f>IF(Data!I136&gt;0,Data!I136,"")</f>
        <v>6.1825</v>
      </c>
    </row>
    <row r="174" spans="1:14" ht="12.75">
      <c r="A174" s="104"/>
      <c r="B174" s="150">
        <f t="shared" si="3"/>
        <v>37924</v>
      </c>
      <c r="C174" s="103">
        <f>IF(Data!C137&gt;0,Data!C137,"")</f>
        <v>7.935</v>
      </c>
      <c r="D174" s="103">
        <f>IF(Data!C137&gt;0,Data!C137,"")</f>
        <v>7.935</v>
      </c>
      <c r="E174" s="103">
        <f>IF(Data!D137&gt;0,Data!D137,"")</f>
        <v>7.99</v>
      </c>
      <c r="F174" s="103">
        <f>IF(Data!D137&gt;0,Data!D137,"")</f>
        <v>7.99</v>
      </c>
      <c r="G174" s="103">
        <f>IF(Data!E137&gt;0,Data!E137,"")</f>
        <v>7.8575</v>
      </c>
      <c r="H174" s="103">
        <f>IF(Data!E137&gt;0,Data!E137,"")</f>
        <v>7.8575</v>
      </c>
      <c r="I174" s="103">
        <f>IF(Data!F137&gt;0,Data!F137,"")</f>
        <v>7.49</v>
      </c>
      <c r="J174" s="103">
        <f>IF(Data!F137&gt;0,Data!F137,"")</f>
        <v>7.49</v>
      </c>
      <c r="K174" s="103">
        <f>IF(Data!G137&gt;0,Data!G137,"")</f>
        <v>7.315</v>
      </c>
      <c r="L174" s="103">
        <f>IF(Data!G137&gt;0,Data!G137,"")</f>
        <v>7.315</v>
      </c>
      <c r="M174" s="103">
        <f>IF(Data!H137&gt;0,Data!H137,"")</f>
        <v>7.06</v>
      </c>
      <c r="N174" s="103">
        <f>IF(Data!I137&gt;0,Data!I137,"")</f>
        <v>6.645</v>
      </c>
    </row>
    <row r="175" spans="1:14" ht="12.75">
      <c r="A175" s="104"/>
      <c r="B175" s="150">
        <f t="shared" si="3"/>
        <v>37931</v>
      </c>
      <c r="C175" s="103">
        <f>IF(Data!C138&gt;0,Data!C138,"")</f>
      </c>
      <c r="D175" s="103">
        <f>IF(Data!C138&gt;0,Data!C138,"")</f>
      </c>
      <c r="E175" s="103">
        <f>IF(Data!D138&gt;0,Data!D138,"")</f>
        <v>7.65</v>
      </c>
      <c r="F175" s="103">
        <f>IF(Data!D138&gt;0,Data!D138,"")</f>
        <v>7.65</v>
      </c>
      <c r="G175" s="103">
        <f>IF(Data!E138&gt;0,Data!E138,"")</f>
        <v>7.5975</v>
      </c>
      <c r="H175" s="103">
        <f>IF(Data!E138&gt;0,Data!E138,"")</f>
        <v>7.5975</v>
      </c>
      <c r="I175" s="103">
        <f>IF(Data!F138&gt;0,Data!F138,"")</f>
        <v>7.32</v>
      </c>
      <c r="J175" s="103">
        <f>IF(Data!F138&gt;0,Data!F138,"")</f>
        <v>7.32</v>
      </c>
      <c r="K175" s="103">
        <f>IF(Data!G138&gt;0,Data!G138,"")</f>
        <v>7.2275</v>
      </c>
      <c r="L175" s="103">
        <f>IF(Data!G138&gt;0,Data!G138,"")</f>
        <v>7.2275</v>
      </c>
      <c r="M175" s="103">
        <f>IF(Data!H138&gt;0,Data!H138,"")</f>
        <v>7.01</v>
      </c>
      <c r="N175" s="103">
        <f>IF(Data!I138&gt;0,Data!I138,"")</f>
        <v>6.5325</v>
      </c>
    </row>
    <row r="176" spans="1:14" ht="12.75">
      <c r="A176" s="104"/>
      <c r="B176" s="150">
        <f t="shared" si="3"/>
        <v>37938</v>
      </c>
      <c r="C176" s="103">
        <f>IF(Data!C139&gt;0,Data!C139,"")</f>
      </c>
      <c r="D176" s="103">
        <f>IF(Data!C139&gt;0,Data!C139,"")</f>
      </c>
      <c r="E176" s="103">
        <f>IF(Data!D139&gt;0,Data!D139,"")</f>
        <v>7.76</v>
      </c>
      <c r="F176" s="103">
        <f>IF(Data!D139&gt;0,Data!D139,"")</f>
        <v>7.76</v>
      </c>
      <c r="G176" s="103">
        <f>IF(Data!E139&gt;0,Data!E139,"")</f>
        <v>7.695</v>
      </c>
      <c r="H176" s="103">
        <f>IF(Data!E139&gt;0,Data!E139,"")</f>
        <v>7.695</v>
      </c>
      <c r="I176" s="103">
        <f>IF(Data!F139&gt;0,Data!F139,"")</f>
        <v>7.37</v>
      </c>
      <c r="J176" s="103">
        <f>IF(Data!F139&gt;0,Data!F139,"")</f>
        <v>7.37</v>
      </c>
      <c r="K176" s="103">
        <f>IF(Data!G139&gt;0,Data!G139,"")</f>
        <v>7.185</v>
      </c>
      <c r="L176" s="103">
        <f>IF(Data!G139&gt;0,Data!G139,"")</f>
        <v>7.185</v>
      </c>
      <c r="M176" s="103">
        <f>IF(Data!H139&gt;0,Data!H139,"")</f>
        <v>6.935</v>
      </c>
      <c r="N176" s="103">
        <f>IF(Data!I139&gt;0,Data!I139,"")</f>
        <v>6.4125</v>
      </c>
    </row>
    <row r="177" spans="1:14" ht="12.75">
      <c r="A177" s="104"/>
      <c r="B177" s="150">
        <f t="shared" si="3"/>
        <v>37945</v>
      </c>
      <c r="C177" s="103">
        <f>IF(Data!C140&gt;0,Data!C140,"")</f>
      </c>
      <c r="D177" s="103">
        <f>IF(Data!C140&gt;0,Data!C140,"")</f>
      </c>
      <c r="E177" s="103">
        <f>IF(Data!D140&gt;0,Data!D140,"")</f>
        <v>7.5925</v>
      </c>
      <c r="F177" s="103">
        <f>IF(Data!D140&gt;0,Data!D140,"")</f>
        <v>7.5925</v>
      </c>
      <c r="G177" s="103">
        <f>IF(Data!E140&gt;0,Data!E140,"")</f>
        <v>7.5475</v>
      </c>
      <c r="H177" s="103">
        <f>IF(Data!E140&gt;0,Data!E140,"")</f>
        <v>7.5475</v>
      </c>
      <c r="I177" s="103">
        <f>IF(Data!F140&gt;0,Data!F140,"")</f>
        <v>7.335</v>
      </c>
      <c r="J177" s="103">
        <f>IF(Data!F140&gt;0,Data!F140,"")</f>
        <v>7.335</v>
      </c>
      <c r="K177" s="103">
        <f>IF(Data!G140&gt;0,Data!G140,"")</f>
        <v>7.185</v>
      </c>
      <c r="L177" s="103">
        <f>IF(Data!G140&gt;0,Data!G140,"")</f>
        <v>7.185</v>
      </c>
      <c r="M177" s="103">
        <f>IF(Data!H140&gt;0,Data!H140,"")</f>
        <v>6.8775</v>
      </c>
      <c r="N177" s="103">
        <f>IF(Data!I140&gt;0,Data!I140,"")</f>
        <v>6.42</v>
      </c>
    </row>
    <row r="178" spans="1:14" ht="12.75">
      <c r="A178" s="104"/>
      <c r="B178" s="150">
        <f t="shared" si="3"/>
        <v>37952</v>
      </c>
      <c r="C178" s="103">
        <f>IF(Data!C141&gt;0,Data!C141,"")</f>
      </c>
      <c r="D178" s="103">
        <f>IF(Data!C141&gt;0,Data!C141,"")</f>
      </c>
      <c r="E178" s="103">
        <f>IF(Data!D141&gt;0,Data!D141,"")</f>
        <v>7.4575</v>
      </c>
      <c r="F178" s="103">
        <f>IF(Data!D141&gt;0,Data!D141,"")</f>
        <v>7.4575</v>
      </c>
      <c r="G178" s="103">
        <f>IF(Data!E141&gt;0,Data!E141,"")</f>
        <v>7.4375</v>
      </c>
      <c r="H178" s="103">
        <f>IF(Data!E141&gt;0,Data!E141,"")</f>
        <v>7.4375</v>
      </c>
      <c r="I178" s="103">
        <f>IF(Data!F141&gt;0,Data!F141,"")</f>
        <v>7.25</v>
      </c>
      <c r="J178" s="103">
        <f>IF(Data!F141&gt;0,Data!F141,"")</f>
        <v>7.25</v>
      </c>
      <c r="K178" s="103">
        <f>IF(Data!G141&gt;0,Data!G141,"")</f>
        <v>7.1</v>
      </c>
      <c r="L178" s="103">
        <f>IF(Data!G141&gt;0,Data!G141,"")</f>
        <v>7.1</v>
      </c>
      <c r="M178" s="103">
        <f>IF(Data!H141&gt;0,Data!H141,"")</f>
        <v>6.84</v>
      </c>
      <c r="N178" s="103">
        <f>IF(Data!I141&gt;0,Data!I141,"")</f>
        <v>6.39</v>
      </c>
    </row>
    <row r="179" spans="1:14" ht="12.75">
      <c r="A179" s="104"/>
      <c r="B179" s="150">
        <f t="shared" si="3"/>
        <v>37959</v>
      </c>
      <c r="C179" s="103">
        <f>IF(Data!C142&gt;0,Data!C142,"")</f>
      </c>
      <c r="D179" s="103">
        <f>IF(Data!C142&gt;0,Data!C142,"")</f>
      </c>
      <c r="E179" s="103">
        <f>IF(Data!D142&gt;0,Data!D142,"")</f>
        <v>7.69</v>
      </c>
      <c r="F179" s="103">
        <f>IF(Data!D142&gt;0,Data!D142,"")</f>
        <v>7.69</v>
      </c>
      <c r="G179" s="103">
        <f>IF(Data!E142&gt;0,Data!E142,"")</f>
        <v>7.6875</v>
      </c>
      <c r="H179" s="103">
        <f>IF(Data!E142&gt;0,Data!E142,"")</f>
        <v>7.6875</v>
      </c>
      <c r="I179" s="103">
        <f>IF(Data!F142&gt;0,Data!F142,"")</f>
        <v>7.5325</v>
      </c>
      <c r="J179" s="103">
        <f>IF(Data!F142&gt;0,Data!F142,"")</f>
        <v>7.5325</v>
      </c>
      <c r="K179" s="103">
        <f>IF(Data!G142&gt;0,Data!G142,"")</f>
        <v>7.3775</v>
      </c>
      <c r="L179" s="103">
        <f>IF(Data!G142&gt;0,Data!G142,"")</f>
        <v>7.3775</v>
      </c>
      <c r="M179" s="103">
        <f>IF(Data!H142&gt;0,Data!H142,"")</f>
        <v>7.1</v>
      </c>
      <c r="N179" s="103">
        <f>IF(Data!I142&gt;0,Data!I142,"")</f>
        <v>6.605</v>
      </c>
    </row>
    <row r="180" spans="1:14" ht="12.75">
      <c r="A180" s="104"/>
      <c r="B180" s="150">
        <f t="shared" si="3"/>
        <v>37966</v>
      </c>
      <c r="C180" s="103">
        <f>IF(Data!C143&gt;0,Data!C143,"")</f>
      </c>
      <c r="D180" s="103">
        <f>IF(Data!C143&gt;0,Data!C143,"")</f>
      </c>
      <c r="E180" s="103">
        <f>IF(Data!D143&gt;0,Data!D143,"")</f>
        <v>7.6675</v>
      </c>
      <c r="F180" s="103">
        <f>IF(Data!D143&gt;0,Data!D143,"")</f>
        <v>7.6675</v>
      </c>
      <c r="G180" s="103">
        <f>IF(Data!E143&gt;0,Data!E143,"")</f>
        <v>7.6975</v>
      </c>
      <c r="H180" s="103">
        <f>IF(Data!E143&gt;0,Data!E143,"")</f>
        <v>7.6975</v>
      </c>
      <c r="I180" s="103">
        <f>IF(Data!F143&gt;0,Data!F143,"")</f>
        <v>7.5725</v>
      </c>
      <c r="J180" s="103">
        <f>IF(Data!F143&gt;0,Data!F143,"")</f>
        <v>7.5725</v>
      </c>
      <c r="K180" s="103">
        <f>IF(Data!G143&gt;0,Data!G143,"")</f>
        <v>7.4475</v>
      </c>
      <c r="L180" s="103">
        <f>IF(Data!G143&gt;0,Data!G143,"")</f>
        <v>7.4475</v>
      </c>
      <c r="M180" s="103">
        <f>IF(Data!H143&gt;0,Data!H143,"")</f>
        <v>7.2</v>
      </c>
      <c r="N180" s="103">
        <f>IF(Data!I143&gt;0,Data!I143,"")</f>
        <v>6.69</v>
      </c>
    </row>
    <row r="181" spans="1:14" ht="12.75">
      <c r="A181" s="104"/>
      <c r="B181" s="150">
        <f t="shared" si="3"/>
        <v>37973</v>
      </c>
      <c r="C181" s="103">
        <f>IF(Data!C144&gt;0,Data!C144,"")</f>
      </c>
      <c r="D181" s="103">
        <f>IF(Data!C144&gt;0,Data!C144,"")</f>
      </c>
      <c r="E181" s="103">
        <f>IF(Data!D144&gt;0,Data!D144,"")</f>
        <v>7.595</v>
      </c>
      <c r="F181" s="103">
        <f>IF(Data!D144&gt;0,Data!D144,"")</f>
        <v>7.595</v>
      </c>
      <c r="G181" s="103">
        <f>IF(Data!E144&gt;0,Data!E144,"")</f>
        <v>7.64</v>
      </c>
      <c r="H181" s="103">
        <f>IF(Data!E144&gt;0,Data!E144,"")</f>
        <v>7.64</v>
      </c>
      <c r="I181" s="103">
        <f>IF(Data!F144&gt;0,Data!F144,"")</f>
        <v>7.5375</v>
      </c>
      <c r="J181" s="103">
        <f>IF(Data!F144&gt;0,Data!F144,"")</f>
        <v>7.5375</v>
      </c>
      <c r="K181" s="103">
        <f>IF(Data!G144&gt;0,Data!G144,"")</f>
        <v>7.4125</v>
      </c>
      <c r="L181" s="103">
        <f>IF(Data!G144&gt;0,Data!G144,"")</f>
        <v>7.4125</v>
      </c>
      <c r="M181" s="103">
        <f>IF(Data!H144&gt;0,Data!H144,"")</f>
        <v>7.175</v>
      </c>
      <c r="N181" s="103">
        <f>IF(Data!I144&gt;0,Data!I144,"")</f>
        <v>6.69</v>
      </c>
    </row>
    <row r="182" spans="1:14" ht="12.75">
      <c r="A182" s="102">
        <v>2004</v>
      </c>
      <c r="B182" s="150">
        <f t="shared" si="3"/>
        <v>37980</v>
      </c>
      <c r="C182" s="103">
        <f>IF(Data!C145&gt;0,Data!C145,"")</f>
      </c>
      <c r="D182" s="103">
        <f>IF(Data!C145&gt;0,Data!C145,"")</f>
      </c>
      <c r="E182" s="103">
        <f>IF(Data!D145&gt;0,Data!D145,"")</f>
        <v>7.5975</v>
      </c>
      <c r="F182" s="103">
        <f>IF(Data!D145&gt;0,Data!D145,"")</f>
        <v>7.5975</v>
      </c>
      <c r="G182" s="103">
        <f>IF(Data!E145&gt;0,Data!E145,"")</f>
        <v>7.65</v>
      </c>
      <c r="H182" s="103">
        <f>IF(Data!E145&gt;0,Data!E145,"")</f>
        <v>7.65</v>
      </c>
      <c r="I182" s="103">
        <f>IF(Data!F145&gt;0,Data!F145,"")</f>
        <v>7.585</v>
      </c>
      <c r="J182" s="103">
        <f>IF(Data!F145&gt;0,Data!F145,"")</f>
        <v>7.585</v>
      </c>
      <c r="K182" s="103">
        <f>IF(Data!G145&gt;0,Data!G145,"")</f>
        <v>7.475</v>
      </c>
      <c r="L182" s="103">
        <f>IF(Data!G145&gt;0,Data!G145,"")</f>
        <v>7.475</v>
      </c>
      <c r="M182" s="103">
        <f>IF(Data!H145&gt;0,Data!H145,"")</f>
        <v>7.23</v>
      </c>
      <c r="N182" s="103">
        <f>IF(Data!I145&gt;0,Data!I145,"")</f>
        <v>6.77</v>
      </c>
    </row>
    <row r="183" spans="1:14" ht="12.75">
      <c r="A183" s="104"/>
      <c r="B183" s="150">
        <f t="shared" si="3"/>
        <v>37987</v>
      </c>
      <c r="C183" s="103">
        <f>IF(Data!C146&gt;0,Data!C146,"")</f>
      </c>
      <c r="D183" s="103">
        <f>IF(Data!C146&gt;0,Data!C146,"")</f>
      </c>
      <c r="E183" s="103">
        <f>IF(Data!D146&gt;0,Data!D146,"")</f>
      </c>
      <c r="F183" s="103">
        <f>IF(Data!D146&gt;0,Data!D146,"")</f>
      </c>
      <c r="G183" s="103">
        <f>IF(Data!E146&gt;0,Data!E146,"")</f>
        <v>7.94</v>
      </c>
      <c r="H183" s="103">
        <f>IF(Data!E146&gt;0,Data!E146,"")</f>
        <v>7.94</v>
      </c>
      <c r="I183" s="103">
        <f>IF(Data!F146&gt;0,Data!F146,"")</f>
        <v>7.91</v>
      </c>
      <c r="J183" s="103">
        <f>IF(Data!F146&gt;0,Data!F146,"")</f>
        <v>7.91</v>
      </c>
      <c r="K183" s="103">
        <f>IF(Data!G146&gt;0,Data!G146,"")</f>
        <v>7.76</v>
      </c>
      <c r="L183" s="103">
        <f>IF(Data!G146&gt;0,Data!G146,"")</f>
        <v>7.76</v>
      </c>
      <c r="M183" s="103">
        <f>IF(Data!H146&gt;0,Data!H146,"")</f>
        <v>7.51</v>
      </c>
      <c r="N183" s="103">
        <f>IF(Data!I146&gt;0,Data!I146,"")</f>
        <v>7.03</v>
      </c>
    </row>
    <row r="184" spans="1:14" ht="12.75">
      <c r="A184" s="104"/>
      <c r="B184" s="150">
        <f t="shared" si="3"/>
        <v>37994</v>
      </c>
      <c r="C184" s="103">
        <f>IF(Data!C147&gt;0,Data!C147,"")</f>
      </c>
      <c r="D184" s="103">
        <f>IF(Data!C147&gt;0,Data!C147,"")</f>
      </c>
      <c r="E184" s="103">
        <f>IF(Data!D147&gt;0,Data!D147,"")</f>
      </c>
      <c r="F184" s="103">
        <f>IF(Data!D147&gt;0,Data!D147,"")</f>
      </c>
      <c r="G184" s="103">
        <f>IF(Data!E147&gt;0,Data!E147,"")</f>
        <v>7.975</v>
      </c>
      <c r="H184" s="103">
        <f>IF(Data!E147&gt;0,Data!E147,"")</f>
        <v>7.975</v>
      </c>
      <c r="I184" s="103">
        <f>IF(Data!F147&gt;0,Data!F147,"")</f>
        <v>7.8825</v>
      </c>
      <c r="J184" s="103">
        <f>IF(Data!F147&gt;0,Data!F147,"")</f>
        <v>7.8825</v>
      </c>
      <c r="K184" s="103">
        <f>IF(Data!G147&gt;0,Data!G147,"")</f>
        <v>7.76</v>
      </c>
      <c r="L184" s="103">
        <f>IF(Data!G147&gt;0,Data!G147,"")</f>
        <v>7.76</v>
      </c>
      <c r="M184" s="103">
        <f>IF(Data!H147&gt;0,Data!H147,"")</f>
        <v>7.53</v>
      </c>
      <c r="N184" s="103">
        <f>IF(Data!I147&gt;0,Data!I147,"")</f>
        <v>7.025</v>
      </c>
    </row>
    <row r="185" spans="1:14" ht="12.75">
      <c r="A185" s="104"/>
      <c r="B185" s="150">
        <f t="shared" si="3"/>
        <v>38001</v>
      </c>
      <c r="C185" s="103">
        <f>IF(Data!C148&gt;0,Data!C148,"")</f>
      </c>
      <c r="D185" s="103">
        <f>IF(Data!C148&gt;0,Data!C148,"")</f>
      </c>
      <c r="E185" s="103">
        <f>IF(Data!D148&gt;0,Data!D148,"")</f>
      </c>
      <c r="F185" s="103">
        <f>IF(Data!D148&gt;0,Data!D148,"")</f>
      </c>
      <c r="G185" s="103">
        <f>IF(Data!E148&gt;0,Data!E148,"")</f>
        <v>8.35</v>
      </c>
      <c r="H185" s="103">
        <f>IF(Data!E148&gt;0,Data!E148,"")</f>
        <v>8.35</v>
      </c>
      <c r="I185" s="103">
        <f>IF(Data!F148&gt;0,Data!F148,"")</f>
        <v>8.37</v>
      </c>
      <c r="J185" s="103">
        <f>IF(Data!F148&gt;0,Data!F148,"")</f>
        <v>8.37</v>
      </c>
      <c r="K185" s="103">
        <f>IF(Data!G148&gt;0,Data!G148,"")</f>
        <v>8.33</v>
      </c>
      <c r="L185" s="103">
        <f>IF(Data!G148&gt;0,Data!G148,"")</f>
        <v>8.33</v>
      </c>
      <c r="M185" s="103">
        <f>IF(Data!H148&gt;0,Data!H148,"")</f>
        <v>7.985</v>
      </c>
      <c r="N185" s="103">
        <f>IF(Data!I148&gt;0,Data!I148,"")</f>
        <v>7.4025</v>
      </c>
    </row>
    <row r="186" spans="1:14" ht="12.75">
      <c r="A186" s="104"/>
      <c r="B186" s="150">
        <f t="shared" si="3"/>
        <v>38008</v>
      </c>
      <c r="C186" s="103">
        <f>IF(Data!C149&gt;0,Data!C149,"")</f>
      </c>
      <c r="D186" s="103">
        <f>IF(Data!C149&gt;0,Data!C149,"")</f>
      </c>
      <c r="E186" s="103">
        <f>IF(Data!D149&gt;0,Data!D149,"")</f>
      </c>
      <c r="F186" s="103">
        <f>IF(Data!D149&gt;0,Data!D149,"")</f>
      </c>
      <c r="G186" s="103">
        <f>IF(Data!E149&gt;0,Data!E149,"")</f>
        <v>8.405</v>
      </c>
      <c r="H186" s="103">
        <f>IF(Data!E149&gt;0,Data!E149,"")</f>
        <v>8.405</v>
      </c>
      <c r="I186" s="103">
        <f>IF(Data!F149&gt;0,Data!F149,"")</f>
        <v>8.39</v>
      </c>
      <c r="J186" s="103">
        <f>IF(Data!F149&gt;0,Data!F149,"")</f>
        <v>8.39</v>
      </c>
      <c r="K186" s="103">
        <f>IF(Data!G149&gt;0,Data!G149,"")</f>
        <v>8.27</v>
      </c>
      <c r="L186" s="103">
        <f>IF(Data!G149&gt;0,Data!G149,"")</f>
        <v>8.27</v>
      </c>
      <c r="M186" s="103">
        <f>IF(Data!H149&gt;0,Data!H149,"")</f>
        <v>7.9075</v>
      </c>
      <c r="N186" s="103">
        <f>IF(Data!I149&gt;0,Data!I149,"")</f>
        <v>7.345</v>
      </c>
    </row>
    <row r="187" spans="1:14" ht="12.75">
      <c r="A187" s="104"/>
      <c r="B187" s="150">
        <f t="shared" si="3"/>
        <v>38015</v>
      </c>
      <c r="C187" s="103">
        <f>IF(Data!C150&gt;0,Data!C150,"")</f>
      </c>
      <c r="D187" s="103">
        <f>IF(Data!C150&gt;0,Data!C150,"")</f>
      </c>
      <c r="E187" s="103">
        <f>IF(Data!D150&gt;0,Data!D150,"")</f>
      </c>
      <c r="F187" s="103">
        <f>IF(Data!D150&gt;0,Data!D150,"")</f>
      </c>
      <c r="G187" s="103">
        <f>IF(Data!E150&gt;0,Data!E150,"")</f>
        <v>8.09</v>
      </c>
      <c r="H187" s="103">
        <f>IF(Data!E150&gt;0,Data!E150,"")</f>
        <v>8.09</v>
      </c>
      <c r="I187" s="103">
        <f>IF(Data!F150&gt;0,Data!F150,"")</f>
        <v>8.095</v>
      </c>
      <c r="J187" s="103">
        <f>IF(Data!F150&gt;0,Data!F150,"")</f>
        <v>8.095</v>
      </c>
      <c r="K187" s="103">
        <f>IF(Data!G150&gt;0,Data!G150,"")</f>
        <v>7.9975</v>
      </c>
      <c r="L187" s="103">
        <f>IF(Data!G150&gt;0,Data!G150,"")</f>
        <v>7.9975</v>
      </c>
      <c r="M187" s="103">
        <f>IF(Data!H150&gt;0,Data!H150,"")</f>
        <v>7.685</v>
      </c>
      <c r="N187" s="103">
        <f>IF(Data!I150&gt;0,Data!I150,"")</f>
        <v>7.1425</v>
      </c>
    </row>
    <row r="188" spans="1:14" ht="12.75">
      <c r="A188" s="104"/>
      <c r="B188" s="150">
        <f t="shared" si="3"/>
        <v>38022</v>
      </c>
      <c r="C188" s="103">
        <f>IF(Data!C151&gt;0,Data!C151,"")</f>
      </c>
      <c r="D188" s="103">
        <f>IF(Data!C151&gt;0,Data!C151,"")</f>
      </c>
      <c r="E188" s="103">
        <f>IF(Data!D151&gt;0,Data!D151,"")</f>
      </c>
      <c r="F188" s="103">
        <f>IF(Data!D151&gt;0,Data!D151,"")</f>
      </c>
      <c r="G188" s="103">
        <f>IF(Data!E151&gt;0,Data!E151,"")</f>
        <v>8.3225</v>
      </c>
      <c r="H188" s="103">
        <f>IF(Data!E151&gt;0,Data!E151,"")</f>
        <v>8.3225</v>
      </c>
      <c r="I188" s="103">
        <f>IF(Data!F151&gt;0,Data!F151,"")</f>
        <v>8.315</v>
      </c>
      <c r="J188" s="103">
        <f>IF(Data!F151&gt;0,Data!F151,"")</f>
        <v>8.315</v>
      </c>
      <c r="K188" s="103">
        <f>IF(Data!G151&gt;0,Data!G151,"")</f>
        <v>8.14</v>
      </c>
      <c r="L188" s="103">
        <f>IF(Data!G151&gt;0,Data!G151,"")</f>
        <v>8.14</v>
      </c>
      <c r="M188" s="103">
        <f>IF(Data!H151&gt;0,Data!H151,"")</f>
        <v>7.7575</v>
      </c>
      <c r="N188" s="103">
        <f>IF(Data!I151&gt;0,Data!I151,"")</f>
        <v>7.135</v>
      </c>
    </row>
    <row r="189" spans="1:14" ht="12.75">
      <c r="A189" s="104"/>
      <c r="B189" s="150">
        <f t="shared" si="3"/>
        <v>38029</v>
      </c>
      <c r="C189" s="103">
        <f>IF(Data!C152&gt;0,Data!C152,"")</f>
      </c>
      <c r="D189" s="103">
        <f>IF(Data!C152&gt;0,Data!C152,"")</f>
      </c>
      <c r="E189" s="103">
        <f>IF(Data!D152&gt;0,Data!D152,"")</f>
      </c>
      <c r="F189" s="103">
        <f>IF(Data!D152&gt;0,Data!D152,"")</f>
      </c>
      <c r="G189" s="103">
        <f>IF(Data!E152&gt;0,Data!E152,"")</f>
        <v>8.22</v>
      </c>
      <c r="H189" s="103">
        <f>IF(Data!E152&gt;0,Data!E152,"")</f>
        <v>8.22</v>
      </c>
      <c r="I189" s="103">
        <f>IF(Data!F152&gt;0,Data!F152,"")</f>
        <v>8.23</v>
      </c>
      <c r="J189" s="103">
        <f>IF(Data!F152&gt;0,Data!F152,"")</f>
        <v>8.23</v>
      </c>
      <c r="K189" s="103">
        <f>IF(Data!G152&gt;0,Data!G152,"")</f>
        <v>8.0875</v>
      </c>
      <c r="L189" s="103">
        <f>IF(Data!G152&gt;0,Data!G152,"")</f>
        <v>8.0875</v>
      </c>
      <c r="M189" s="103">
        <f>IF(Data!H152&gt;0,Data!H152,"")</f>
        <v>7.78</v>
      </c>
      <c r="N189" s="103">
        <f>IF(Data!I152&gt;0,Data!I152,"")</f>
        <v>7.2</v>
      </c>
    </row>
    <row r="190" spans="1:14" ht="12.75">
      <c r="A190" s="104"/>
      <c r="B190" s="150">
        <f t="shared" si="3"/>
        <v>38036</v>
      </c>
      <c r="C190" s="103">
        <f>IF(Data!C153&gt;0,Data!C153,"")</f>
      </c>
      <c r="D190" s="103">
        <f>IF(Data!C153&gt;0,Data!C153,"")</f>
      </c>
      <c r="E190" s="103">
        <f>IF(Data!D153&gt;0,Data!D153,"")</f>
      </c>
      <c r="F190" s="103">
        <f>IF(Data!D153&gt;0,Data!D153,"")</f>
      </c>
      <c r="G190" s="103">
        <f>IF(Data!E153&gt;0,Data!E153,"")</f>
        <v>8.8</v>
      </c>
      <c r="H190" s="103">
        <f>IF(Data!E153&gt;0,Data!E153,"")</f>
        <v>8.8</v>
      </c>
      <c r="I190" s="103">
        <f>IF(Data!F153&gt;0,Data!F153,"")</f>
        <v>8.765</v>
      </c>
      <c r="J190" s="103">
        <f>IF(Data!F153&gt;0,Data!F153,"")</f>
        <v>8.765</v>
      </c>
      <c r="K190" s="103">
        <f>IF(Data!G153&gt;0,Data!G153,"")</f>
        <v>8.56</v>
      </c>
      <c r="L190" s="103">
        <f>IF(Data!G153&gt;0,Data!G153,"")</f>
        <v>8.56</v>
      </c>
      <c r="M190" s="103">
        <f>IF(Data!H153&gt;0,Data!H153,"")</f>
        <v>8.165</v>
      </c>
      <c r="N190" s="103">
        <f>IF(Data!I153&gt;0,Data!I153,"")</f>
        <v>7.45</v>
      </c>
    </row>
    <row r="191" spans="1:14" ht="12.75">
      <c r="A191" s="104"/>
      <c r="B191" s="150">
        <f t="shared" si="3"/>
        <v>38043</v>
      </c>
      <c r="C191" s="103">
        <f>IF(Data!C154&gt;0,Data!C154,"")</f>
      </c>
      <c r="D191" s="103">
        <f>IF(Data!C154&gt;0,Data!C154,"")</f>
      </c>
      <c r="E191" s="103">
        <f>IF(Data!D154&gt;0,Data!D154,"")</f>
      </c>
      <c r="F191" s="103">
        <f>IF(Data!D154&gt;0,Data!D154,"")</f>
      </c>
      <c r="G191" s="103">
        <f>IF(Data!E154&gt;0,Data!E154,"")</f>
        <v>9.28</v>
      </c>
      <c r="H191" s="103">
        <f>IF(Data!E154&gt;0,Data!E154,"")</f>
        <v>9.28</v>
      </c>
      <c r="I191" s="103">
        <f>IF(Data!F154&gt;0,Data!F154,"")</f>
        <v>9.25</v>
      </c>
      <c r="J191" s="103">
        <f>IF(Data!F154&gt;0,Data!F154,"")</f>
        <v>9.25</v>
      </c>
      <c r="K191" s="103">
        <f>IF(Data!G154&gt;0,Data!G154,"")</f>
        <v>9.085</v>
      </c>
      <c r="L191" s="103">
        <f>IF(Data!G154&gt;0,Data!G154,"")</f>
        <v>9.085</v>
      </c>
      <c r="M191" s="103">
        <f>IF(Data!H154&gt;0,Data!H154,"")</f>
        <v>8.675</v>
      </c>
      <c r="N191" s="103">
        <f>IF(Data!I154&gt;0,Data!I154,"")</f>
        <v>8.035</v>
      </c>
    </row>
    <row r="192" spans="1:14" ht="12.75">
      <c r="A192" s="104"/>
      <c r="B192" s="150">
        <f t="shared" si="3"/>
        <v>38050</v>
      </c>
      <c r="C192" s="103">
        <f>IF(Data!C155&gt;0,Data!C155,"")</f>
      </c>
      <c r="D192" s="103">
        <f>IF(Data!C155&gt;0,Data!C155,"")</f>
      </c>
      <c r="E192" s="103">
        <f>IF(Data!D155&gt;0,Data!D155,"")</f>
      </c>
      <c r="F192" s="103">
        <f>IF(Data!D155&gt;0,Data!D155,"")</f>
      </c>
      <c r="G192" s="103">
        <f>IF(Data!E155&gt;0,Data!E155,"")</f>
      </c>
      <c r="H192" s="103">
        <f>IF(Data!E155&gt;0,Data!E155,"")</f>
      </c>
      <c r="I192" s="103">
        <f>IF(Data!F155&gt;0,Data!F155,"")</f>
        <v>9.365</v>
      </c>
      <c r="J192" s="103">
        <f>IF(Data!F155&gt;0,Data!F155,"")</f>
        <v>9.365</v>
      </c>
      <c r="K192" s="103">
        <f>IF(Data!G155&gt;0,Data!G155,"")</f>
        <v>9.25</v>
      </c>
      <c r="L192" s="103">
        <f>IF(Data!G155&gt;0,Data!G155,"")</f>
        <v>9.25</v>
      </c>
      <c r="M192" s="103">
        <f>IF(Data!H155&gt;0,Data!H155,"")</f>
        <v>8.8</v>
      </c>
      <c r="N192" s="103">
        <f>IF(Data!I155&gt;0,Data!I155,"")</f>
        <v>8.11</v>
      </c>
    </row>
    <row r="193" spans="1:14" ht="12.75">
      <c r="A193" s="104"/>
      <c r="B193" s="150">
        <f t="shared" si="3"/>
        <v>38057</v>
      </c>
      <c r="C193" s="103">
        <f>IF(Data!C156&gt;0,Data!C156,"")</f>
      </c>
      <c r="D193" s="103">
        <f>IF(Data!C156&gt;0,Data!C156,"")</f>
      </c>
      <c r="E193" s="103">
        <f>IF(Data!D156&gt;0,Data!D156,"")</f>
      </c>
      <c r="F193" s="103">
        <f>IF(Data!D156&gt;0,Data!D156,"")</f>
      </c>
      <c r="G193" s="103">
        <f>IF(Data!E156&gt;0,Data!E156,"")</f>
      </c>
      <c r="H193" s="103">
        <f>IF(Data!E156&gt;0,Data!E156,"")</f>
      </c>
      <c r="I193" s="103">
        <f>IF(Data!F156&gt;0,Data!F156,"")</f>
        <v>9.44</v>
      </c>
      <c r="J193" s="103">
        <f>IF(Data!F156&gt;0,Data!F156,"")</f>
        <v>9.44</v>
      </c>
      <c r="K193" s="103">
        <f>IF(Data!G156&gt;0,Data!G156,"")</f>
        <v>9.3375</v>
      </c>
      <c r="L193" s="103">
        <f>IF(Data!G156&gt;0,Data!G156,"")</f>
        <v>9.3375</v>
      </c>
      <c r="M193" s="103">
        <f>IF(Data!H156&gt;0,Data!H156,"")</f>
        <v>8.9225</v>
      </c>
      <c r="N193" s="103">
        <f>IF(Data!I156&gt;0,Data!I156,"")</f>
        <v>8.14</v>
      </c>
    </row>
    <row r="194" spans="1:14" ht="12.75">
      <c r="A194" s="104"/>
      <c r="B194" s="150">
        <f t="shared" si="3"/>
        <v>38064</v>
      </c>
      <c r="C194" s="103">
        <f>IF(Data!C157&gt;0,Data!C157,"")</f>
      </c>
      <c r="D194" s="103">
        <f>IF(Data!C157&gt;0,Data!C157,"")</f>
      </c>
      <c r="E194" s="103">
        <f>IF(Data!D157&gt;0,Data!D157,"")</f>
      </c>
      <c r="F194" s="103">
        <f>IF(Data!D157&gt;0,Data!D157,"")</f>
      </c>
      <c r="G194" s="103">
        <f>IF(Data!E157&gt;0,Data!E157,"")</f>
      </c>
      <c r="H194" s="103">
        <f>IF(Data!E157&gt;0,Data!E157,"")</f>
      </c>
      <c r="I194" s="103">
        <f>IF(Data!F157&gt;0,Data!F157,"")</f>
        <v>10.18</v>
      </c>
      <c r="J194" s="103">
        <f>IF(Data!F157&gt;0,Data!F157,"")</f>
        <v>10.18</v>
      </c>
      <c r="K194" s="103">
        <f>IF(Data!G157&gt;0,Data!G157,"")</f>
        <v>10.09</v>
      </c>
      <c r="L194" s="103">
        <f>IF(Data!G157&gt;0,Data!G157,"")</f>
        <v>10.09</v>
      </c>
      <c r="M194" s="103">
        <f>IF(Data!H157&gt;0,Data!H157,"")</f>
        <v>9.565</v>
      </c>
      <c r="N194" s="103">
        <f>IF(Data!I157&gt;0,Data!I157,"")</f>
        <v>8.565</v>
      </c>
    </row>
    <row r="195" spans="1:14" ht="12.75">
      <c r="A195" s="104"/>
      <c r="B195" s="150">
        <f t="shared" si="3"/>
        <v>38071</v>
      </c>
      <c r="C195" s="103">
        <f>IF(Data!C158&gt;0,Data!C158,"")</f>
      </c>
      <c r="D195" s="103">
        <f>IF(Data!C158&gt;0,Data!C158,"")</f>
      </c>
      <c r="E195" s="103">
        <f>IF(Data!D158&gt;0,Data!D158,"")</f>
      </c>
      <c r="F195" s="103">
        <f>IF(Data!D158&gt;0,Data!D158,"")</f>
      </c>
      <c r="G195" s="103">
        <f>IF(Data!E158&gt;0,Data!E158,"")</f>
      </c>
      <c r="H195" s="103">
        <f>IF(Data!E158&gt;0,Data!E158,"")</f>
      </c>
      <c r="I195" s="103">
        <f>IF(Data!F158&gt;0,Data!F158,"")</f>
        <v>10.285</v>
      </c>
      <c r="J195" s="103">
        <f>IF(Data!F158&gt;0,Data!F158,"")</f>
        <v>10.285</v>
      </c>
      <c r="K195" s="103">
        <f>IF(Data!G158&gt;0,Data!G158,"")</f>
        <v>10.1675</v>
      </c>
      <c r="L195" s="103">
        <f>IF(Data!G158&gt;0,Data!G158,"")</f>
        <v>10.1675</v>
      </c>
      <c r="M195" s="103">
        <f>IF(Data!H158&gt;0,Data!H158,"")</f>
        <v>9.86</v>
      </c>
      <c r="N195" s="103">
        <f>IF(Data!I158&gt;0,Data!I158,"")</f>
        <v>8.785</v>
      </c>
    </row>
    <row r="196" spans="1:14" ht="12.75">
      <c r="A196" s="104"/>
      <c r="B196" s="150">
        <f t="shared" si="3"/>
        <v>38078</v>
      </c>
      <c r="C196" s="103">
        <f>IF(Data!C159&gt;0,Data!C159,"")</f>
      </c>
      <c r="D196" s="103">
        <f>IF(Data!C159&gt;0,Data!C159,"")</f>
      </c>
      <c r="E196" s="103">
        <f>IF(Data!D159&gt;0,Data!D159,"")</f>
      </c>
      <c r="F196" s="103">
        <f>IF(Data!D159&gt;0,Data!D159,"")</f>
      </c>
      <c r="G196" s="103">
        <f>IF(Data!E159&gt;0,Data!E159,"")</f>
      </c>
      <c r="H196" s="103">
        <f>IF(Data!E159&gt;0,Data!E159,"")</f>
      </c>
      <c r="I196" s="103">
        <f>IF(Data!F159&gt;0,Data!F159,"")</f>
        <v>10.295</v>
      </c>
      <c r="J196" s="103">
        <f>IF(Data!F159&gt;0,Data!F159,"")</f>
        <v>10.295</v>
      </c>
      <c r="K196" s="103">
        <f>IF(Data!G159&gt;0,Data!G159,"")</f>
        <v>10.2725</v>
      </c>
      <c r="L196" s="103">
        <f>IF(Data!G159&gt;0,Data!G159,"")</f>
        <v>10.2725</v>
      </c>
      <c r="M196" s="103">
        <f>IF(Data!H159&gt;0,Data!H159,"")</f>
        <v>9.745</v>
      </c>
      <c r="N196" s="103">
        <f>IF(Data!I159&gt;0,Data!I159,"")</f>
        <v>8.56</v>
      </c>
    </row>
    <row r="197" spans="1:14" ht="12.75">
      <c r="A197" s="104"/>
      <c r="B197" s="150">
        <f t="shared" si="3"/>
        <v>38085</v>
      </c>
      <c r="C197" s="103">
        <f>IF(Data!C160&gt;0,Data!C160,"")</f>
      </c>
      <c r="D197" s="103">
        <f>IF(Data!C160&gt;0,Data!C160,"")</f>
      </c>
      <c r="E197" s="103">
        <f>IF(Data!D160&gt;0,Data!D160,"")</f>
      </c>
      <c r="F197" s="103">
        <f>IF(Data!D160&gt;0,Data!D160,"")</f>
      </c>
      <c r="G197" s="103">
        <f>IF(Data!E160&gt;0,Data!E160,"")</f>
      </c>
      <c r="H197" s="103">
        <f>IF(Data!E160&gt;0,Data!E160,"")</f>
      </c>
      <c r="I197" s="103">
        <f>IF(Data!F160&gt;0,Data!F160,"")</f>
        <v>9.88</v>
      </c>
      <c r="J197" s="103">
        <f>IF(Data!F160&gt;0,Data!F160,"")</f>
        <v>9.88</v>
      </c>
      <c r="K197" s="103">
        <f>IF(Data!G160&gt;0,Data!G160,"")</f>
        <v>9.89</v>
      </c>
      <c r="L197" s="103">
        <f>IF(Data!G160&gt;0,Data!G160,"")</f>
        <v>9.89</v>
      </c>
      <c r="M197" s="103">
        <f>IF(Data!H160&gt;0,Data!H160,"")</f>
        <v>9.51</v>
      </c>
      <c r="N197" s="103">
        <f>IF(Data!I160&gt;0,Data!I160,"")</f>
        <v>8.42</v>
      </c>
    </row>
    <row r="198" spans="1:14" ht="12.75">
      <c r="A198" s="104"/>
      <c r="B198" s="150">
        <f t="shared" si="3"/>
        <v>38092</v>
      </c>
      <c r="C198" s="103">
        <f>IF(Data!C161&gt;0,Data!C161,"")</f>
      </c>
      <c r="D198" s="103">
        <f>IF(Data!C161&gt;0,Data!C161,"")</f>
      </c>
      <c r="E198" s="103">
        <f>IF(Data!D161&gt;0,Data!D161,"")</f>
      </c>
      <c r="F198" s="103">
        <f>IF(Data!D161&gt;0,Data!D161,"")</f>
      </c>
      <c r="G198" s="103">
        <f>IF(Data!E161&gt;0,Data!E161,"")</f>
      </c>
      <c r="H198" s="103">
        <f>IF(Data!E161&gt;0,Data!E161,"")</f>
      </c>
      <c r="I198" s="103">
        <f>IF(Data!F161&gt;0,Data!F161,"")</f>
        <v>9.63</v>
      </c>
      <c r="J198" s="103">
        <f>IF(Data!F161&gt;0,Data!F161,"")</f>
        <v>9.63</v>
      </c>
      <c r="K198" s="103">
        <f>IF(Data!G161&gt;0,Data!G161,"")</f>
        <v>9.645</v>
      </c>
      <c r="L198" s="103">
        <f>IF(Data!G161&gt;0,Data!G161,"")</f>
        <v>9.645</v>
      </c>
      <c r="M198" s="103">
        <f>IF(Data!H161&gt;0,Data!H161,"")</f>
        <v>9.035</v>
      </c>
      <c r="N198" s="103">
        <f>IF(Data!I161&gt;0,Data!I161,"")</f>
        <v>7.745</v>
      </c>
    </row>
    <row r="199" spans="1:14" ht="12.75">
      <c r="A199" s="104"/>
      <c r="B199" s="150">
        <f t="shared" si="3"/>
        <v>38099</v>
      </c>
      <c r="C199" s="103">
        <f>IF(Data!C162&gt;0,Data!C162,"")</f>
      </c>
      <c r="D199" s="103">
        <f>IF(Data!C162&gt;0,Data!C162,"")</f>
      </c>
      <c r="E199" s="103">
        <f>IF(Data!D162&gt;0,Data!D162,"")</f>
      </c>
      <c r="F199" s="103">
        <f>IF(Data!D162&gt;0,Data!D162,"")</f>
      </c>
      <c r="G199" s="103">
        <f>IF(Data!E162&gt;0,Data!E162,"")</f>
      </c>
      <c r="H199" s="103">
        <f>IF(Data!E162&gt;0,Data!E162,"")</f>
      </c>
      <c r="I199" s="103">
        <f>IF(Data!F162&gt;0,Data!F162,"")</f>
        <v>9.47</v>
      </c>
      <c r="J199" s="103">
        <f>IF(Data!F162&gt;0,Data!F162,"")</f>
        <v>9.47</v>
      </c>
      <c r="K199" s="103">
        <f>IF(Data!G162&gt;0,Data!G162,"")</f>
        <v>9.4</v>
      </c>
      <c r="L199" s="103">
        <f>IF(Data!G162&gt;0,Data!G162,"")</f>
        <v>9.4</v>
      </c>
      <c r="M199" s="103">
        <f>IF(Data!H162&gt;0,Data!H162,"")</f>
        <v>8.8625</v>
      </c>
      <c r="N199" s="103">
        <f>IF(Data!I162&gt;0,Data!I162,"")</f>
        <v>7.8525</v>
      </c>
    </row>
    <row r="200" spans="1:14" ht="12.75">
      <c r="A200" s="104"/>
      <c r="B200" s="150">
        <f t="shared" si="3"/>
        <v>38106</v>
      </c>
      <c r="C200" s="103">
        <f>IF(Data!C163&gt;0,Data!C163,"")</f>
      </c>
      <c r="D200" s="103">
        <f>IF(Data!C163&gt;0,Data!C163,"")</f>
      </c>
      <c r="E200" s="103">
        <f>IF(Data!D163&gt;0,Data!D163,"")</f>
      </c>
      <c r="F200" s="103">
        <f>IF(Data!D163&gt;0,Data!D163,"")</f>
      </c>
      <c r="G200" s="103">
        <f>IF(Data!E163&gt;0,Data!E163,"")</f>
      </c>
      <c r="H200" s="103">
        <f>IF(Data!E163&gt;0,Data!E163,"")</f>
      </c>
      <c r="I200" s="103">
        <f>IF(Data!F163&gt;0,Data!F163,"")</f>
        <v>10.145</v>
      </c>
      <c r="J200" s="103">
        <f>IF(Data!F163&gt;0,Data!F163,"")</f>
        <v>10.145</v>
      </c>
      <c r="K200" s="103">
        <f>IF(Data!G163&gt;0,Data!G163,"")</f>
        <v>10</v>
      </c>
      <c r="L200" s="103">
        <f>IF(Data!G163&gt;0,Data!G163,"")</f>
        <v>10</v>
      </c>
      <c r="M200" s="103">
        <f>IF(Data!H163&gt;0,Data!H163,"")</f>
        <v>9.305</v>
      </c>
      <c r="N200" s="103">
        <f>IF(Data!I163&gt;0,Data!I163,"")</f>
        <v>8.045</v>
      </c>
    </row>
    <row r="201" spans="1:14" ht="12.75">
      <c r="A201" s="104"/>
      <c r="B201" s="150">
        <f t="shared" si="3"/>
        <v>38113</v>
      </c>
      <c r="C201" s="103">
        <f>IF(Data!C164&gt;0,Data!C164,"")</f>
      </c>
      <c r="D201" s="103">
        <f>IF(Data!C164&gt;0,Data!C164,"")</f>
      </c>
      <c r="E201" s="103">
        <f>IF(Data!D164&gt;0,Data!D164,"")</f>
      </c>
      <c r="F201" s="103">
        <f>IF(Data!D164&gt;0,Data!D164,"")</f>
      </c>
      <c r="G201" s="103">
        <f>IF(Data!E164&gt;0,Data!E164,"")</f>
      </c>
      <c r="H201" s="103">
        <f>IF(Data!E164&gt;0,Data!E164,"")</f>
      </c>
      <c r="I201" s="103">
        <f>IF(Data!F164&gt;0,Data!F164,"")</f>
      </c>
      <c r="J201" s="103">
        <f>IF(Data!F164&gt;0,Data!F164,"")</f>
      </c>
      <c r="K201" s="103">
        <f>IF(Data!G164&gt;0,Data!G164,"")</f>
        <v>10.005</v>
      </c>
      <c r="L201" s="103">
        <f>IF(Data!G164&gt;0,Data!G164,"")</f>
        <v>10.005</v>
      </c>
      <c r="M201" s="103">
        <f>IF(Data!H164&gt;0,Data!H164,"")</f>
        <v>9.41</v>
      </c>
      <c r="N201" s="103">
        <f>IF(Data!I164&gt;0,Data!I164,"")</f>
        <v>8.25</v>
      </c>
    </row>
    <row r="202" spans="1:14" ht="12.75">
      <c r="A202" s="104"/>
      <c r="B202" s="150">
        <f t="shared" si="3"/>
        <v>38120</v>
      </c>
      <c r="C202" s="103">
        <f>IF(Data!C165&gt;0,Data!C165,"")</f>
      </c>
      <c r="D202" s="103">
        <f>IF(Data!C165&gt;0,Data!C165,"")</f>
      </c>
      <c r="E202" s="103">
        <f>IF(Data!D165&gt;0,Data!D165,"")</f>
      </c>
      <c r="F202" s="103">
        <f>IF(Data!D165&gt;0,Data!D165,"")</f>
      </c>
      <c r="G202" s="103">
        <f>IF(Data!E165&gt;0,Data!E165,"")</f>
      </c>
      <c r="H202" s="103">
        <f>IF(Data!E165&gt;0,Data!E165,"")</f>
      </c>
      <c r="I202" s="103">
        <f>IF(Data!F165&gt;0,Data!F165,"")</f>
      </c>
      <c r="J202" s="103">
        <f>IF(Data!F165&gt;0,Data!F165,"")</f>
      </c>
      <c r="K202" s="103">
        <f>IF(Data!G165&gt;0,Data!G165,"")</f>
        <v>9.825</v>
      </c>
      <c r="L202" s="103">
        <f>IF(Data!G165&gt;0,Data!G165,"")</f>
        <v>9.825</v>
      </c>
      <c r="M202" s="103">
        <f>IF(Data!H165&gt;0,Data!H165,"")</f>
        <v>9.1775</v>
      </c>
      <c r="N202" s="103">
        <f>IF(Data!I165&gt;0,Data!I165,"")</f>
        <v>7.925</v>
      </c>
    </row>
    <row r="203" spans="1:14" ht="12.75">
      <c r="A203" s="104"/>
      <c r="B203" s="150">
        <f t="shared" si="3"/>
        <v>38127</v>
      </c>
      <c r="C203" s="103">
        <f>IF(Data!C166&gt;0,Data!C166,"")</f>
      </c>
      <c r="D203" s="103">
        <f>IF(Data!C166&gt;0,Data!C166,"")</f>
      </c>
      <c r="E203" s="103">
        <f>IF(Data!D166&gt;0,Data!D166,"")</f>
      </c>
      <c r="F203" s="103">
        <f>IF(Data!D166&gt;0,Data!D166,"")</f>
      </c>
      <c r="G203" s="103">
        <f>IF(Data!E166&gt;0,Data!E166,"")</f>
      </c>
      <c r="H203" s="103">
        <f>IF(Data!E166&gt;0,Data!E166,"")</f>
      </c>
      <c r="I203" s="103">
        <f>IF(Data!F166&gt;0,Data!F166,"")</f>
      </c>
      <c r="J203" s="103">
        <f>IF(Data!F166&gt;0,Data!F166,"")</f>
      </c>
      <c r="K203" s="103">
        <f>IF(Data!G166&gt;0,Data!G166,"")</f>
        <v>8.69</v>
      </c>
      <c r="L203" s="103">
        <f>IF(Data!G166&gt;0,Data!G166,"")</f>
        <v>8.69</v>
      </c>
      <c r="M203" s="103">
        <f>IF(Data!H166&gt;0,Data!H166,"")</f>
        <v>8.16</v>
      </c>
      <c r="N203" s="103">
        <f>IF(Data!I166&gt;0,Data!I166,"")</f>
        <v>7.325</v>
      </c>
    </row>
    <row r="204" spans="1:14" ht="12.75">
      <c r="A204" s="104"/>
      <c r="B204" s="150">
        <f t="shared" si="3"/>
        <v>38134</v>
      </c>
      <c r="C204" s="103">
        <f>IF(Data!C167&gt;0,Data!C167,"")</f>
      </c>
      <c r="D204" s="103">
        <f>IF(Data!C167&gt;0,Data!C167,"")</f>
      </c>
      <c r="E204" s="103">
        <f>IF(Data!D167&gt;0,Data!D167,"")</f>
      </c>
      <c r="F204" s="103">
        <f>IF(Data!D167&gt;0,Data!D167,"")</f>
      </c>
      <c r="G204" s="103">
        <f>IF(Data!E167&gt;0,Data!E167,"")</f>
      </c>
      <c r="H204" s="103">
        <f>IF(Data!E167&gt;0,Data!E167,"")</f>
      </c>
      <c r="I204" s="103">
        <f>IF(Data!F167&gt;0,Data!F167,"")</f>
      </c>
      <c r="J204" s="103">
        <f>IF(Data!F167&gt;0,Data!F167,"")</f>
      </c>
      <c r="K204" s="103">
        <f>IF(Data!G167&gt;0,Data!G167,"")</f>
        <v>8.22</v>
      </c>
      <c r="L204" s="103">
        <f>IF(Data!G167&gt;0,Data!G167,"")</f>
        <v>8.22</v>
      </c>
      <c r="M204" s="103">
        <f>IF(Data!H167&gt;0,Data!H167,"")</f>
        <v>7.795</v>
      </c>
      <c r="N204" s="103">
        <f>IF(Data!I167&gt;0,Data!I167,"")</f>
        <v>7.07</v>
      </c>
    </row>
    <row r="205" spans="1:14" ht="12.75">
      <c r="A205" s="104"/>
      <c r="B205" s="150">
        <f t="shared" si="3"/>
        <v>38141</v>
      </c>
      <c r="C205" s="103">
        <f>IF(Data!C168&gt;0,Data!C168,"")</f>
      </c>
      <c r="D205" s="103">
        <f>IF(Data!C168&gt;0,Data!C168,"")</f>
      </c>
      <c r="E205" s="103">
        <f>IF(Data!D168&gt;0,Data!D168,"")</f>
      </c>
      <c r="F205" s="103">
        <f>IF(Data!D168&gt;0,Data!D168,"")</f>
      </c>
      <c r="G205" s="103">
        <f>IF(Data!E168&gt;0,Data!E168,"")</f>
      </c>
      <c r="H205" s="103">
        <f>IF(Data!E168&gt;0,Data!E168,"")</f>
      </c>
      <c r="I205" s="103">
        <f>IF(Data!F168&gt;0,Data!F168,"")</f>
      </c>
      <c r="J205" s="103">
        <f>IF(Data!F168&gt;0,Data!F168,"")</f>
      </c>
      <c r="K205" s="103">
        <f>IF(Data!G168&gt;0,Data!G168,"")</f>
        <v>8.06</v>
      </c>
      <c r="L205" s="103">
        <f>IF(Data!G168&gt;0,Data!G168,"")</f>
        <v>8.06</v>
      </c>
      <c r="M205" s="103">
        <f>IF(Data!H168&gt;0,Data!H168,"")</f>
        <v>7.805</v>
      </c>
      <c r="N205" s="103">
        <f>IF(Data!I168&gt;0,Data!I168,"")</f>
        <v>7.185</v>
      </c>
    </row>
    <row r="206" spans="1:14" ht="12.75">
      <c r="A206" s="104"/>
      <c r="B206" s="150">
        <f t="shared" si="3"/>
        <v>38148</v>
      </c>
      <c r="C206" s="103">
        <f>IF(Data!C169&gt;0,Data!C169,"")</f>
      </c>
      <c r="D206" s="103">
        <f>IF(Data!C169&gt;0,Data!C169,"")</f>
      </c>
      <c r="E206" s="103">
        <f>IF(Data!D169&gt;0,Data!D169,"")</f>
      </c>
      <c r="F206" s="103">
        <f>IF(Data!D169&gt;0,Data!D169,"")</f>
      </c>
      <c r="G206" s="103">
        <f>IF(Data!E169&gt;0,Data!E169,"")</f>
      </c>
      <c r="H206" s="103">
        <f>IF(Data!E169&gt;0,Data!E169,"")</f>
      </c>
      <c r="I206" s="103">
        <f>IF(Data!F169&gt;0,Data!F169,"")</f>
      </c>
      <c r="J206" s="103">
        <f>IF(Data!F169&gt;0,Data!F169,"")</f>
      </c>
      <c r="K206" s="103">
        <f>IF(Data!G169&gt;0,Data!G169,"")</f>
        <v>8.47</v>
      </c>
      <c r="L206" s="103">
        <f>IF(Data!G169&gt;0,Data!G169,"")</f>
        <v>8.47</v>
      </c>
      <c r="M206" s="103">
        <f>IF(Data!H169&gt;0,Data!H169,"")</f>
        <v>7.845</v>
      </c>
      <c r="N206" s="103">
        <f>IF(Data!I169&gt;0,Data!I169,"")</f>
        <v>6.9175</v>
      </c>
    </row>
    <row r="207" spans="1:14" ht="12.75">
      <c r="A207" s="104"/>
      <c r="B207" s="150">
        <f t="shared" si="3"/>
        <v>38155</v>
      </c>
      <c r="C207" s="103">
        <f>IF(Data!C170&gt;0,Data!C170,"")</f>
      </c>
      <c r="D207" s="103">
        <f>IF(Data!C170&gt;0,Data!C170,"")</f>
      </c>
      <c r="E207" s="103">
        <f>IF(Data!D170&gt;0,Data!D170,"")</f>
      </c>
      <c r="F207" s="103">
        <f>IF(Data!D170&gt;0,Data!D170,"")</f>
      </c>
      <c r="G207" s="103">
        <f>IF(Data!E170&gt;0,Data!E170,"")</f>
      </c>
      <c r="H207" s="103">
        <f>IF(Data!E170&gt;0,Data!E170,"")</f>
      </c>
      <c r="I207" s="103">
        <f>IF(Data!F170&gt;0,Data!F170,"")</f>
      </c>
      <c r="J207" s="103">
        <f>IF(Data!F170&gt;0,Data!F170,"")</f>
      </c>
      <c r="K207" s="103">
        <f>IF(Data!G170&gt;0,Data!G170,"")</f>
        <v>8.63</v>
      </c>
      <c r="L207" s="103">
        <f>IF(Data!G170&gt;0,Data!G170,"")</f>
        <v>8.63</v>
      </c>
      <c r="M207" s="103">
        <f>IF(Data!H170&gt;0,Data!H170,"")</f>
        <v>7.945</v>
      </c>
      <c r="N207" s="103">
        <f>IF(Data!I170&gt;0,Data!I170,"")</f>
        <v>6.985</v>
      </c>
    </row>
    <row r="208" spans="1:14" ht="12.75">
      <c r="A208" s="104"/>
      <c r="B208" s="150">
        <f t="shared" si="3"/>
        <v>38162</v>
      </c>
      <c r="C208" s="103">
        <f>IF(Data!C171&gt;0,Data!C171,"")</f>
      </c>
      <c r="D208" s="103">
        <f>IF(Data!C171&gt;0,Data!C171,"")</f>
      </c>
      <c r="E208" s="103">
        <f>IF(Data!D171&gt;0,Data!D171,"")</f>
      </c>
      <c r="F208" s="103">
        <f>IF(Data!D171&gt;0,Data!D171,"")</f>
      </c>
      <c r="G208" s="103">
        <f>IF(Data!E171&gt;0,Data!E171,"")</f>
      </c>
      <c r="H208" s="103">
        <f>IF(Data!E171&gt;0,Data!E171,"")</f>
      </c>
      <c r="I208" s="103">
        <f>IF(Data!F171&gt;0,Data!F171,"")</f>
      </c>
      <c r="J208" s="103">
        <f>IF(Data!F171&gt;0,Data!F171,"")</f>
      </c>
      <c r="K208" s="103">
        <f>IF(Data!G171&gt;0,Data!G171,"")</f>
        <v>9.215</v>
      </c>
      <c r="L208" s="103">
        <f>IF(Data!G171&gt;0,Data!G171,"")</f>
        <v>9.215</v>
      </c>
      <c r="M208" s="103">
        <f>IF(Data!H171&gt;0,Data!H171,"")</f>
        <v>8.48</v>
      </c>
      <c r="N208" s="103">
        <f>IF(Data!I171&gt;0,Data!I171,"")</f>
        <v>7.405</v>
      </c>
    </row>
    <row r="209" spans="1:14" ht="12.75">
      <c r="A209" s="104"/>
      <c r="B209" s="150">
        <f t="shared" si="3"/>
        <v>38169</v>
      </c>
      <c r="C209" s="103">
        <f>IF(Data!C172&gt;0,Data!C172,"")</f>
      </c>
      <c r="D209" s="103">
        <f>IF(Data!C172&gt;0,Data!C172,"")</f>
      </c>
      <c r="E209" s="103">
        <f>IF(Data!D172&gt;0,Data!D172,"")</f>
      </c>
      <c r="F209" s="103">
        <f>IF(Data!D172&gt;0,Data!D172,"")</f>
      </c>
      <c r="G209" s="103">
        <f>IF(Data!E172&gt;0,Data!E172,"")</f>
      </c>
      <c r="H209" s="103">
        <f>IF(Data!E172&gt;0,Data!E172,"")</f>
      </c>
      <c r="I209" s="103">
        <f>IF(Data!F172&gt;0,Data!F172,"")</f>
      </c>
      <c r="J209" s="103">
        <f>IF(Data!F172&gt;0,Data!F172,"")</f>
      </c>
      <c r="K209" s="103">
        <f>IF(Data!G172&gt;0,Data!G172,"")</f>
      </c>
      <c r="L209" s="103">
        <f>IF(Data!G172&gt;0,Data!G172,"")</f>
      </c>
      <c r="M209" s="103">
        <f>IF(Data!H172&gt;0,Data!H172,"")</f>
        <v>8.0375</v>
      </c>
      <c r="N209" s="103">
        <f>IF(Data!I172&gt;0,Data!I172,"")</f>
        <v>6.9675</v>
      </c>
    </row>
    <row r="210" spans="1:14" ht="12.75">
      <c r="A210" s="104"/>
      <c r="B210" s="150">
        <f t="shared" si="3"/>
        <v>38176</v>
      </c>
      <c r="C210" s="103">
        <f>IF(Data!C173&gt;0,Data!C173,"")</f>
      </c>
      <c r="D210" s="103">
        <f>IF(Data!C173&gt;0,Data!C173,"")</f>
      </c>
      <c r="E210" s="103">
        <f>IF(Data!D173&gt;0,Data!D173,"")</f>
      </c>
      <c r="F210" s="103">
        <f>IF(Data!D173&gt;0,Data!D173,"")</f>
      </c>
      <c r="G210" s="103">
        <f>IF(Data!E173&gt;0,Data!E173,"")</f>
      </c>
      <c r="H210" s="103">
        <f>IF(Data!E173&gt;0,Data!E173,"")</f>
      </c>
      <c r="I210" s="103">
        <f>IF(Data!F173&gt;0,Data!F173,"")</f>
      </c>
      <c r="J210" s="103">
        <f>IF(Data!F173&gt;0,Data!F173,"")</f>
      </c>
      <c r="K210" s="103">
        <f>IF(Data!G173&gt;0,Data!G173,"")</f>
      </c>
      <c r="L210" s="103">
        <f>IF(Data!G173&gt;0,Data!G173,"")</f>
      </c>
      <c r="M210" s="103">
        <f>IF(Data!H173&gt;0,Data!H173,"")</f>
        <v>8.13</v>
      </c>
      <c r="N210" s="103">
        <f>IF(Data!I173&gt;0,Data!I173,"")</f>
        <v>6.8375</v>
      </c>
    </row>
    <row r="211" spans="1:14" ht="12.75">
      <c r="A211" s="104"/>
      <c r="B211" s="150">
        <f t="shared" si="3"/>
        <v>38183</v>
      </c>
      <c r="C211" s="103">
        <f>IF(Data!C174&gt;0,Data!C174,"")</f>
      </c>
      <c r="D211" s="103">
        <f>IF(Data!C174&gt;0,Data!C174,"")</f>
      </c>
      <c r="E211" s="103">
        <f>IF(Data!D174&gt;0,Data!D174,"")</f>
      </c>
      <c r="F211" s="103">
        <f>IF(Data!D174&gt;0,Data!D174,"")</f>
      </c>
      <c r="G211" s="103">
        <f>IF(Data!E174&gt;0,Data!E174,"")</f>
      </c>
      <c r="H211" s="103">
        <f>IF(Data!E174&gt;0,Data!E174,"")</f>
      </c>
      <c r="I211" s="103">
        <f>IF(Data!F174&gt;0,Data!F174,"")</f>
      </c>
      <c r="J211" s="103">
        <f>IF(Data!F174&gt;0,Data!F174,"")</f>
      </c>
      <c r="K211" s="103">
        <f>IF(Data!G174&gt;0,Data!G174,"")</f>
      </c>
      <c r="L211" s="103">
        <f>IF(Data!G174&gt;0,Data!G174,"")</f>
      </c>
      <c r="M211" s="103">
        <f>IF(Data!H174&gt;0,Data!H174,"")</f>
        <v>7.51</v>
      </c>
      <c r="N211" s="103">
        <f>IF(Data!I174&gt;0,Data!I174,"")</f>
        <v>6.62</v>
      </c>
    </row>
    <row r="212" spans="1:14" ht="12.75">
      <c r="A212" s="104"/>
      <c r="B212" s="150">
        <f t="shared" si="3"/>
        <v>38190</v>
      </c>
      <c r="C212" s="103">
        <f>IF(Data!C175&gt;0,Data!C175,"")</f>
      </c>
      <c r="D212" s="103">
        <f>IF(Data!C175&gt;0,Data!C175,"")</f>
      </c>
      <c r="E212" s="103">
        <f>IF(Data!D175&gt;0,Data!D175,"")</f>
      </c>
      <c r="F212" s="103">
        <f>IF(Data!D175&gt;0,Data!D175,"")</f>
      </c>
      <c r="G212" s="103">
        <f>IF(Data!E175&gt;0,Data!E175,"")</f>
      </c>
      <c r="H212" s="103">
        <f>IF(Data!E175&gt;0,Data!E175,"")</f>
      </c>
      <c r="I212" s="103">
        <f>IF(Data!F175&gt;0,Data!F175,"")</f>
      </c>
      <c r="J212" s="103">
        <f>IF(Data!F175&gt;0,Data!F175,"")</f>
      </c>
      <c r="K212" s="103">
        <f>IF(Data!G175&gt;0,Data!G175,"")</f>
      </c>
      <c r="L212" s="103">
        <f>IF(Data!G175&gt;0,Data!G175,"")</f>
      </c>
      <c r="M212" s="103">
        <f>IF(Data!H175&gt;0,Data!H175,"")</f>
        <v>6.575</v>
      </c>
      <c r="N212" s="103">
        <f>IF(Data!I175&gt;0,Data!I175,"")</f>
        <v>6.005</v>
      </c>
    </row>
    <row r="213" spans="1:14" ht="12.75">
      <c r="A213" s="104"/>
      <c r="B213" s="150">
        <f t="shared" si="3"/>
        <v>38197</v>
      </c>
      <c r="C213" s="103">
        <f>IF(Data!C176&gt;0,Data!C176,"")</f>
      </c>
      <c r="D213" s="103">
        <f>IF(Data!C176&gt;0,Data!C176,"")</f>
      </c>
      <c r="E213" s="103">
        <f>IF(Data!D176&gt;0,Data!D176,"")</f>
      </c>
      <c r="F213" s="103">
        <f>IF(Data!D176&gt;0,Data!D176,"")</f>
      </c>
      <c r="G213" s="103">
        <f>IF(Data!E176&gt;0,Data!E176,"")</f>
      </c>
      <c r="H213" s="103">
        <f>IF(Data!E176&gt;0,Data!E176,"")</f>
      </c>
      <c r="I213" s="103">
        <f>IF(Data!F176&gt;0,Data!F176,"")</f>
      </c>
      <c r="J213" s="103">
        <f>IF(Data!F176&gt;0,Data!F176,"")</f>
      </c>
      <c r="K213" s="103">
        <f>IF(Data!G176&gt;0,Data!G176,"")</f>
      </c>
      <c r="L213" s="103">
        <f>IF(Data!G176&gt;0,Data!G176,"")</f>
      </c>
      <c r="M213" s="103">
        <f>IF(Data!H176&gt;0,Data!H176,"")</f>
        <v>6.245</v>
      </c>
      <c r="N213" s="103">
        <f>IF(Data!I176&gt;0,Data!I176,"")</f>
        <v>5.9</v>
      </c>
    </row>
    <row r="214" spans="1:14" ht="12.75">
      <c r="A214" s="104"/>
      <c r="B214" s="150">
        <f>B213+7</f>
        <v>38204</v>
      </c>
      <c r="C214" s="103">
        <f>IF(Data!C177&gt;0,Data!C177,"")</f>
      </c>
      <c r="D214" s="103">
        <f>IF(Data!C177&gt;0,Data!C177,"")</f>
      </c>
      <c r="E214" s="103">
        <f>IF(Data!D177&gt;0,Data!D177,"")</f>
      </c>
      <c r="F214" s="103">
        <f>IF(Data!D177&gt;0,Data!D177,"")</f>
      </c>
      <c r="G214" s="103">
        <f>IF(Data!E177&gt;0,Data!E177,"")</f>
      </c>
      <c r="H214" s="103">
        <f>IF(Data!E177&gt;0,Data!E177,"")</f>
      </c>
      <c r="I214" s="103">
        <f>IF(Data!F177&gt;0,Data!F177,"")</f>
      </c>
      <c r="J214" s="103">
        <f>IF(Data!F177&gt;0,Data!F177,"")</f>
      </c>
      <c r="K214" s="103">
        <f>IF(Data!G177&gt;0,Data!G177,"")</f>
      </c>
      <c r="L214" s="103">
        <f>IF(Data!G177&gt;0,Data!G177,"")</f>
      </c>
      <c r="M214" s="103">
        <f>IF(Data!H177&gt;0,Data!H177,"")</f>
      </c>
      <c r="N214" s="103">
        <f>IF(Data!I177&gt;0,Data!I177,"")</f>
        <v>5.815</v>
      </c>
    </row>
    <row r="215" spans="1:14" ht="12.75">
      <c r="A215" s="104"/>
      <c r="B215" s="150">
        <f>B214+7</f>
        <v>38211</v>
      </c>
      <c r="C215" s="103">
        <f>IF(Data!C178&gt;0,Data!C178,"")</f>
      </c>
      <c r="D215" s="103">
        <f>IF(Data!C178&gt;0,Data!C178,"")</f>
      </c>
      <c r="E215" s="103">
        <f>IF(Data!D178&gt;0,Data!D178,"")</f>
      </c>
      <c r="F215" s="103">
        <f>IF(Data!D178&gt;0,Data!D178,"")</f>
      </c>
      <c r="G215" s="103">
        <f>IF(Data!E178&gt;0,Data!E178,"")</f>
      </c>
      <c r="H215" s="103">
        <f>IF(Data!E178&gt;0,Data!E178,"")</f>
      </c>
      <c r="I215" s="103">
        <f>IF(Data!F178&gt;0,Data!F178,"")</f>
      </c>
      <c r="J215" s="103">
        <f>IF(Data!F178&gt;0,Data!F178,"")</f>
      </c>
      <c r="K215" s="103">
        <f>IF(Data!G178&gt;0,Data!G178,"")</f>
      </c>
      <c r="L215" s="103">
        <f>IF(Data!G178&gt;0,Data!G178,"")</f>
      </c>
      <c r="M215" s="103">
        <f>IF(Data!H178&gt;0,Data!H178,"")</f>
      </c>
      <c r="N215" s="103">
        <f>IF(Data!I178&gt;0,Data!I178,"")</f>
        <v>5.9</v>
      </c>
    </row>
    <row r="216" spans="1:14" ht="12.75">
      <c r="A216" s="105"/>
      <c r="B216" s="150">
        <f>B215+7</f>
        <v>38218</v>
      </c>
      <c r="C216" s="103">
        <f>IF(Data!C179&gt;0,Data!C179,"")</f>
      </c>
      <c r="D216" s="103">
        <f>IF(Data!C179&gt;0,Data!C179,"")</f>
      </c>
      <c r="E216" s="103">
        <f>IF(Data!D179&gt;0,Data!D179,"")</f>
      </c>
      <c r="F216" s="103">
        <f>IF(Data!D179&gt;0,Data!D179,"")</f>
      </c>
      <c r="G216" s="103">
        <f>IF(Data!E179&gt;0,Data!E179,"")</f>
      </c>
      <c r="H216" s="103">
        <f>IF(Data!E179&gt;0,Data!E179,"")</f>
      </c>
      <c r="I216" s="103">
        <f>IF(Data!F179&gt;0,Data!F179,"")</f>
      </c>
      <c r="J216" s="103">
        <f>IF(Data!F179&gt;0,Data!F179,"")</f>
      </c>
      <c r="K216" s="103">
        <f>IF(Data!G179&gt;0,Data!G179,"")</f>
      </c>
      <c r="L216" s="103">
        <f>IF(Data!G179&gt;0,Data!G179,"")</f>
      </c>
      <c r="M216" s="103">
        <f>IF(Data!H179&gt;0,Data!H179,"")</f>
      </c>
      <c r="N216" s="103">
        <f>IF(Data!I179&gt;0,Data!I179,"")</f>
        <v>5.9825</v>
      </c>
    </row>
    <row r="217" spans="1:14" ht="12.75">
      <c r="A217" s="105"/>
      <c r="B217" s="150">
        <f>B216+7</f>
        <v>38225</v>
      </c>
      <c r="C217" s="103">
        <f>IF(Data!C180&gt;0,Data!C180,"")</f>
      </c>
      <c r="D217" s="103">
        <f>IF(Data!C180&gt;0,Data!C180,"")</f>
      </c>
      <c r="E217" s="103">
        <f>IF(Data!D180&gt;0,Data!D180,"")</f>
      </c>
      <c r="F217" s="103">
        <f>IF(Data!D180&gt;0,Data!D180,"")</f>
      </c>
      <c r="G217" s="103">
        <f>IF(Data!E180&gt;0,Data!E180,"")</f>
      </c>
      <c r="H217" s="103">
        <f>IF(Data!E180&gt;0,Data!E180,"")</f>
      </c>
      <c r="I217" s="103">
        <f>IF(Data!F180&gt;0,Data!F180,"")</f>
      </c>
      <c r="J217" s="103">
        <f>IF(Data!F180&gt;0,Data!F180,"")</f>
      </c>
      <c r="K217" s="103">
        <f>IF(Data!G180&gt;0,Data!G180,"")</f>
      </c>
      <c r="L217" s="103">
        <f>IF(Data!G180&gt;0,Data!G180,"")</f>
      </c>
      <c r="M217" s="103">
        <f>IF(Data!H180&gt;0,Data!H180,"")</f>
      </c>
      <c r="N217" s="103">
        <f>IF(Data!I180&gt;0,Data!I180,"")</f>
        <v>6.1675</v>
      </c>
    </row>
    <row r="218" spans="1:14" ht="13.5" thickBot="1">
      <c r="A218" s="100"/>
      <c r="B218" s="100"/>
      <c r="C218" s="100"/>
      <c r="D218" s="100"/>
      <c r="E218" s="100"/>
      <c r="F218" s="100"/>
      <c r="G218" s="100"/>
      <c r="H218" s="100"/>
      <c r="I218" s="100"/>
      <c r="J218" s="100"/>
      <c r="K218" s="100"/>
      <c r="L218" s="100"/>
      <c r="M218" s="100"/>
      <c r="N218" s="100"/>
    </row>
    <row r="219" spans="1:14" ht="12.75">
      <c r="A219" s="243" t="s">
        <v>110</v>
      </c>
      <c r="B219" s="243"/>
      <c r="C219" s="243"/>
      <c r="D219" s="243"/>
      <c r="E219" s="57"/>
      <c r="F219" s="57"/>
      <c r="G219" s="57"/>
      <c r="H219" s="57"/>
      <c r="I219" s="57"/>
      <c r="J219" s="57"/>
      <c r="K219" s="57"/>
      <c r="L219" s="57"/>
      <c r="M219" s="57"/>
      <c r="N219" s="57"/>
    </row>
    <row r="221" ht="12.75">
      <c r="A221" s="264"/>
    </row>
    <row r="222" spans="1:16" ht="13.5" thickBot="1">
      <c r="A222" s="108" t="s">
        <v>66</v>
      </c>
      <c r="B222" s="108"/>
      <c r="C222" s="108"/>
      <c r="D222" s="108"/>
      <c r="E222" s="108"/>
      <c r="F222" s="108"/>
      <c r="G222" s="109"/>
      <c r="H222" s="109"/>
      <c r="I222" s="109"/>
      <c r="J222" s="109"/>
      <c r="K222" s="109"/>
      <c r="L222" s="109"/>
      <c r="M222" s="109"/>
      <c r="N222" s="109"/>
      <c r="O222" s="109"/>
      <c r="P222" s="109"/>
    </row>
    <row r="223" spans="1:16" ht="12.75">
      <c r="A223" s="110" t="s">
        <v>80</v>
      </c>
      <c r="B223" s="228" t="s">
        <v>91</v>
      </c>
      <c r="C223" s="421" t="s">
        <v>145</v>
      </c>
      <c r="D223" s="421"/>
      <c r="E223" s="450" t="s">
        <v>92</v>
      </c>
      <c r="F223" s="450"/>
      <c r="G223" s="450"/>
      <c r="H223" s="450"/>
      <c r="I223" s="450"/>
      <c r="J223" s="450"/>
      <c r="K223" s="450"/>
      <c r="L223" s="450"/>
      <c r="M223" s="450"/>
      <c r="N223" s="450"/>
      <c r="O223" s="450"/>
      <c r="P223" s="450"/>
    </row>
    <row r="224" spans="1:16" ht="13.5" thickBot="1">
      <c r="A224" s="112" t="s">
        <v>144</v>
      </c>
      <c r="B224" s="227" t="s">
        <v>138</v>
      </c>
      <c r="C224" s="111"/>
      <c r="D224" s="112"/>
      <c r="E224" s="227" t="s">
        <v>192</v>
      </c>
      <c r="F224" s="227" t="s">
        <v>193</v>
      </c>
      <c r="G224" s="227" t="s">
        <v>194</v>
      </c>
      <c r="H224" s="227" t="s">
        <v>195</v>
      </c>
      <c r="I224" s="227" t="s">
        <v>196</v>
      </c>
      <c r="J224" s="227" t="s">
        <v>197</v>
      </c>
      <c r="K224" s="227" t="s">
        <v>198</v>
      </c>
      <c r="L224" s="227" t="s">
        <v>199</v>
      </c>
      <c r="M224" s="227" t="s">
        <v>200</v>
      </c>
      <c r="N224" s="227" t="s">
        <v>201</v>
      </c>
      <c r="O224" s="227" t="s">
        <v>202</v>
      </c>
      <c r="P224" s="227" t="s">
        <v>203</v>
      </c>
    </row>
    <row r="225" spans="1:16" ht="12.75">
      <c r="A225" s="113"/>
      <c r="B225" s="113"/>
      <c r="C225" s="114"/>
      <c r="D225" s="115"/>
      <c r="E225" s="420" t="s">
        <v>265</v>
      </c>
      <c r="F225" s="420"/>
      <c r="G225" s="420"/>
      <c r="H225" s="420"/>
      <c r="I225" s="420"/>
      <c r="J225" s="420"/>
      <c r="K225" s="420"/>
      <c r="L225" s="420"/>
      <c r="M225" s="420"/>
      <c r="N225" s="420"/>
      <c r="O225" s="420"/>
      <c r="P225" s="420"/>
    </row>
    <row r="226" spans="1:16" ht="12.75">
      <c r="A226" s="106">
        <v>2003</v>
      </c>
      <c r="B226" s="151">
        <v>37742</v>
      </c>
      <c r="C226" s="110" t="s">
        <v>191</v>
      </c>
      <c r="D226" s="110"/>
      <c r="E226" s="116">
        <f>IF(C148="","",C148+Data!C$492)</f>
        <v>5.415780000000001</v>
      </c>
      <c r="F226" s="116">
        <f>IF(D148="","",D148+Data!D$492)</f>
        <v>5.22162</v>
      </c>
      <c r="G226" s="116">
        <f>IF(E148="","",E148+Data!E$492)</f>
        <v>5.2259</v>
      </c>
      <c r="H226" s="116">
        <f>IF(F148="","",F148+Data!F$492)</f>
        <v>5.37742</v>
      </c>
      <c r="I226" s="116">
        <f>IF(G148="","",G148+Data!G$492)</f>
        <v>5.4520800000000005</v>
      </c>
      <c r="J226" s="116">
        <f>IF(H148="","",H148+Data!H$492)</f>
        <v>5.42436</v>
      </c>
      <c r="K226" s="116">
        <f>IF(I148="","",I148+Data!I$492)</f>
        <v>5.34748</v>
      </c>
      <c r="L226" s="116">
        <f>IF(J148="","",J148+Data!J$492)</f>
        <v>5.490639999999999</v>
      </c>
      <c r="M226" s="116">
        <f>IF(K148="","",K148+Data!K$492)</f>
        <v>5.38018</v>
      </c>
      <c r="N226" s="116">
        <f>IF(L148="","",L148+Data!L$492)</f>
        <v>5.40784</v>
      </c>
      <c r="O226" s="116">
        <f>IF(M148="","",M148+Data!M$492)</f>
        <v>5.445099999999999</v>
      </c>
      <c r="P226" s="116">
        <f>IF(N148="","",N148+Data!N$492)</f>
        <v>5.49792</v>
      </c>
    </row>
    <row r="227" spans="1:16" ht="12.75">
      <c r="A227" s="117"/>
      <c r="B227" s="151">
        <f>B226+7</f>
        <v>37749</v>
      </c>
      <c r="C227" s="110"/>
      <c r="D227" s="110"/>
      <c r="E227" s="116">
        <f>IF(C149="","",C149+Data!C$492)</f>
        <v>5.39578</v>
      </c>
      <c r="F227" s="116">
        <f>IF(D149="","",D149+Data!D$492)</f>
        <v>5.201619999999999</v>
      </c>
      <c r="G227" s="116">
        <f>IF(E149="","",E149+Data!E$492)</f>
        <v>5.223400000000001</v>
      </c>
      <c r="H227" s="116">
        <f>IF(F149="","",F149+Data!F$492)</f>
        <v>5.37492</v>
      </c>
      <c r="I227" s="116">
        <f>IF(G149="","",G149+Data!G$492)</f>
        <v>5.442080000000001</v>
      </c>
      <c r="J227" s="116">
        <f>IF(H149="","",H149+Data!H$492)</f>
        <v>5.41436</v>
      </c>
      <c r="K227" s="116">
        <f>IF(I149="","",I149+Data!I$492)</f>
        <v>5.33248</v>
      </c>
      <c r="L227" s="116">
        <f>IF(J149="","",J149+Data!J$492)</f>
        <v>5.475639999999999</v>
      </c>
      <c r="M227" s="116">
        <f>IF(K149="","",K149+Data!K$492)</f>
        <v>5.35518</v>
      </c>
      <c r="N227" s="116">
        <f>IF(L149="","",L149+Data!L$492)</f>
        <v>5.38284</v>
      </c>
      <c r="O227" s="116">
        <f>IF(M149="","",M149+Data!M$492)</f>
        <v>5.4251</v>
      </c>
      <c r="P227" s="116">
        <f>IF(N149="","",N149+Data!N$492)</f>
        <v>5.47792</v>
      </c>
    </row>
    <row r="228" spans="1:16" ht="12.75">
      <c r="A228" s="117"/>
      <c r="B228" s="151">
        <f aca="true" t="shared" si="4" ref="B228:B291">B227+7</f>
        <v>37756</v>
      </c>
      <c r="C228" s="110"/>
      <c r="D228" s="110"/>
      <c r="E228" s="116">
        <f>IF(C150="","",C150+Data!C$492)</f>
        <v>5.57078</v>
      </c>
      <c r="F228" s="116">
        <f>IF(D150="","",D150+Data!D$492)</f>
        <v>5.376619999999999</v>
      </c>
      <c r="G228" s="116">
        <f>IF(E150="","",E150+Data!E$492)</f>
        <v>5.3909</v>
      </c>
      <c r="H228" s="116">
        <f>IF(F150="","",F150+Data!F$492)</f>
        <v>5.54242</v>
      </c>
      <c r="I228" s="116">
        <f>IF(G150="","",G150+Data!G$492)</f>
        <v>5.62708</v>
      </c>
      <c r="J228" s="116">
        <f>IF(H150="","",H150+Data!H$492)</f>
        <v>5.59936</v>
      </c>
      <c r="K228" s="116">
        <f>IF(I150="","",I150+Data!I$492)</f>
        <v>5.47248</v>
      </c>
      <c r="L228" s="116">
        <f>IF(J150="","",J150+Data!J$492)</f>
        <v>5.615639999999999</v>
      </c>
      <c r="M228" s="116">
        <f>IF(K150="","",K150+Data!K$492)</f>
        <v>5.4951799999999995</v>
      </c>
      <c r="N228" s="116">
        <f>IF(L150="","",L150+Data!L$492)</f>
        <v>5.5228399999999995</v>
      </c>
      <c r="O228" s="116">
        <f>IF(M150="","",M150+Data!M$492)</f>
        <v>5.565099999999999</v>
      </c>
      <c r="P228" s="116">
        <f>IF(N150="","",N150+Data!N$492)</f>
        <v>5.61792</v>
      </c>
    </row>
    <row r="229" spans="1:16" ht="12.75">
      <c r="A229" s="117"/>
      <c r="B229" s="151">
        <f t="shared" si="4"/>
        <v>37763</v>
      </c>
      <c r="C229" s="110"/>
      <c r="D229" s="110"/>
      <c r="E229" s="116">
        <f>IF(C151="","",C151+Data!C$492)</f>
        <v>5.54828</v>
      </c>
      <c r="F229" s="116">
        <f>IF(D151="","",D151+Data!D$492)</f>
        <v>5.354119999999999</v>
      </c>
      <c r="G229" s="116">
        <f>IF(E151="","",E151+Data!E$492)</f>
        <v>5.3859</v>
      </c>
      <c r="H229" s="116">
        <f>IF(F151="","",F151+Data!F$492)</f>
        <v>5.53742</v>
      </c>
      <c r="I229" s="116">
        <f>IF(G151="","",G151+Data!G$492)</f>
        <v>5.629580000000001</v>
      </c>
      <c r="J229" s="116">
        <f>IF(H151="","",H151+Data!H$492)</f>
        <v>5.60186</v>
      </c>
      <c r="K229" s="116">
        <f>IF(I151="","",I151+Data!I$492)</f>
        <v>5.51748</v>
      </c>
      <c r="L229" s="116">
        <f>IF(J151="","",J151+Data!J$492)</f>
        <v>5.660639999999999</v>
      </c>
      <c r="M229" s="116">
        <f>IF(K151="","",K151+Data!K$492)</f>
        <v>5.55018</v>
      </c>
      <c r="N229" s="116">
        <f>IF(L151="","",L151+Data!L$492)</f>
        <v>5.57784</v>
      </c>
      <c r="O229" s="116">
        <f>IF(M151="","",M151+Data!M$492)</f>
        <v>5.615099999999999</v>
      </c>
      <c r="P229" s="116">
        <f>IF(N151="","",N151+Data!N$492)</f>
        <v>5.66792</v>
      </c>
    </row>
    <row r="230" spans="1:16" ht="12.75">
      <c r="A230" s="117"/>
      <c r="B230" s="151">
        <f t="shared" si="4"/>
        <v>37770</v>
      </c>
      <c r="C230" s="110"/>
      <c r="D230" s="110"/>
      <c r="E230" s="116">
        <f>IF(C152="","",C152+Data!C$492)</f>
        <v>5.50828</v>
      </c>
      <c r="F230" s="116">
        <f>IF(D152="","",D152+Data!D$492)</f>
        <v>5.314119999999999</v>
      </c>
      <c r="G230" s="116">
        <f>IF(E152="","",E152+Data!E$492)</f>
        <v>5.3409</v>
      </c>
      <c r="H230" s="116">
        <f>IF(F152="","",F152+Data!F$492)</f>
        <v>5.49242</v>
      </c>
      <c r="I230" s="116">
        <f>IF(G152="","",G152+Data!G$492)</f>
        <v>5.57958</v>
      </c>
      <c r="J230" s="116">
        <f>IF(H152="","",H152+Data!H$492)</f>
        <v>5.55186</v>
      </c>
      <c r="K230" s="116">
        <f>IF(I152="","",I152+Data!I$492)</f>
        <v>5.45748</v>
      </c>
      <c r="L230" s="116">
        <f>IF(J152="","",J152+Data!J$492)</f>
        <v>5.600639999999999</v>
      </c>
      <c r="M230" s="116">
        <f>IF(K152="","",K152+Data!K$492)</f>
        <v>5.4951799999999995</v>
      </c>
      <c r="N230" s="116">
        <f>IF(L152="","",L152+Data!L$492)</f>
        <v>5.5228399999999995</v>
      </c>
      <c r="O230" s="116">
        <f>IF(M152="","",M152+Data!M$492)</f>
        <v>5.565099999999999</v>
      </c>
      <c r="P230" s="116">
        <f>IF(N152="","",N152+Data!N$492)</f>
        <v>5.61792</v>
      </c>
    </row>
    <row r="231" spans="1:16" ht="12.75">
      <c r="A231" s="117"/>
      <c r="B231" s="151">
        <f t="shared" si="4"/>
        <v>37777</v>
      </c>
      <c r="C231" s="110"/>
      <c r="D231" s="110"/>
      <c r="E231" s="116">
        <f>IF(C153="","",C153+Data!C$492)</f>
        <v>5.495780000000001</v>
      </c>
      <c r="F231" s="116">
        <f>IF(D153="","",D153+Data!D$492)</f>
        <v>5.30162</v>
      </c>
      <c r="G231" s="116">
        <f>IF(E153="","",E153+Data!E$492)</f>
        <v>5.3209</v>
      </c>
      <c r="H231" s="116">
        <f>IF(F153="","",F153+Data!F$492)</f>
        <v>5.47242</v>
      </c>
      <c r="I231" s="116">
        <f>IF(G153="","",G153+Data!G$492)</f>
        <v>5.572080000000001</v>
      </c>
      <c r="J231" s="116">
        <f>IF(H153="","",H153+Data!H$492)</f>
        <v>5.54436</v>
      </c>
      <c r="K231" s="116">
        <f>IF(I153="","",I153+Data!I$492)</f>
        <v>5.45248</v>
      </c>
      <c r="L231" s="116">
        <f>IF(J153="","",J153+Data!J$492)</f>
        <v>5.5956399999999995</v>
      </c>
      <c r="M231" s="116">
        <f>IF(K153="","",K153+Data!K$492)</f>
        <v>5.49018</v>
      </c>
      <c r="N231" s="116">
        <f>IF(L153="","",L153+Data!L$492)</f>
        <v>5.51784</v>
      </c>
      <c r="O231" s="116">
        <f>IF(M153="","",M153+Data!M$492)</f>
        <v>5.5550999999999995</v>
      </c>
      <c r="P231" s="116">
        <f>IF(N153="","",N153+Data!N$492)</f>
        <v>5.60792</v>
      </c>
    </row>
    <row r="232" spans="1:16" ht="12.75">
      <c r="A232" s="117"/>
      <c r="B232" s="151">
        <f t="shared" si="4"/>
        <v>37784</v>
      </c>
      <c r="C232" s="110"/>
      <c r="D232" s="110"/>
      <c r="E232" s="116">
        <f>IF(C154="","",C154+Data!C$492)</f>
        <v>5.660780000000001</v>
      </c>
      <c r="F232" s="116">
        <f>IF(D154="","",D154+Data!D$492)</f>
        <v>5.46662</v>
      </c>
      <c r="G232" s="116">
        <f>IF(E154="","",E154+Data!E$492)</f>
        <v>5.478400000000001</v>
      </c>
      <c r="H232" s="116">
        <f>IF(F154="","",F154+Data!F$492)</f>
        <v>5.62992</v>
      </c>
      <c r="I232" s="116">
        <f>IF(G154="","",G154+Data!G$492)</f>
        <v>5.7020800000000005</v>
      </c>
      <c r="J232" s="116">
        <f>IF(H154="","",H154+Data!H$492)</f>
        <v>5.67436</v>
      </c>
      <c r="K232" s="116">
        <f>IF(I154="","",I154+Data!I$492)</f>
        <v>5.56248</v>
      </c>
      <c r="L232" s="116">
        <f>IF(J154="","",J154+Data!J$492)</f>
        <v>5.705639999999999</v>
      </c>
      <c r="M232" s="116">
        <f>IF(K154="","",K154+Data!K$492)</f>
        <v>5.58518</v>
      </c>
      <c r="N232" s="116">
        <f>IF(L154="","",L154+Data!L$492)</f>
        <v>5.61284</v>
      </c>
      <c r="O232" s="116">
        <f>IF(M154="","",M154+Data!M$492)</f>
        <v>5.655099999999999</v>
      </c>
      <c r="P232" s="116">
        <f>IF(N154="","",N154+Data!N$492)</f>
        <v>5.70792</v>
      </c>
    </row>
    <row r="233" spans="1:16" ht="12.75">
      <c r="A233" s="117"/>
      <c r="B233" s="151">
        <f t="shared" si="4"/>
        <v>37791</v>
      </c>
      <c r="C233" s="110"/>
      <c r="D233" s="110"/>
      <c r="E233" s="116">
        <f>IF(C155="","",C155+Data!C$492)</f>
        <v>5.61078</v>
      </c>
      <c r="F233" s="116">
        <f>IF(D155="","",D155+Data!D$492)</f>
        <v>5.416619999999999</v>
      </c>
      <c r="G233" s="116">
        <f>IF(E155="","",E155+Data!E$492)</f>
        <v>5.415900000000001</v>
      </c>
      <c r="H233" s="116">
        <f>IF(F155="","",F155+Data!F$492)</f>
        <v>5.56742</v>
      </c>
      <c r="I233" s="116">
        <f>IF(G155="","",G155+Data!G$492)</f>
        <v>5.64208</v>
      </c>
      <c r="J233" s="116">
        <f>IF(H155="","",H155+Data!H$492)</f>
        <v>5.61436</v>
      </c>
      <c r="K233" s="116">
        <f>IF(I155="","",I155+Data!I$492)</f>
        <v>5.53498</v>
      </c>
      <c r="L233" s="116">
        <f>IF(J155="","",J155+Data!J$492)</f>
        <v>5.678139999999999</v>
      </c>
      <c r="M233" s="116">
        <f>IF(K155="","",K155+Data!K$492)</f>
        <v>5.55018</v>
      </c>
      <c r="N233" s="116">
        <f>IF(L155="","",L155+Data!L$492)</f>
        <v>5.57784</v>
      </c>
      <c r="O233" s="116">
        <f>IF(M155="","",M155+Data!M$492)</f>
        <v>5.615099999999999</v>
      </c>
      <c r="P233" s="116">
        <f>IF(N155="","",N155+Data!N$492)</f>
        <v>5.66792</v>
      </c>
    </row>
    <row r="234" spans="1:16" ht="12.75">
      <c r="A234" s="117"/>
      <c r="B234" s="151">
        <f t="shared" si="4"/>
        <v>37798</v>
      </c>
      <c r="C234" s="110"/>
      <c r="D234" s="110"/>
      <c r="E234" s="116">
        <f>IF(C156="","",C156+Data!C$492)</f>
        <v>5.4482800000000005</v>
      </c>
      <c r="F234" s="116">
        <f>IF(D156="","",D156+Data!D$492)</f>
        <v>5.2541199999999995</v>
      </c>
      <c r="G234" s="116">
        <f>IF(E156="","",E156+Data!E$492)</f>
        <v>5.2534</v>
      </c>
      <c r="H234" s="116">
        <f>IF(F156="","",F156+Data!F$492)</f>
        <v>5.40492</v>
      </c>
      <c r="I234" s="116">
        <f>IF(G156="","",G156+Data!G$492)</f>
        <v>5.45458</v>
      </c>
      <c r="J234" s="116">
        <f>IF(H156="","",H156+Data!H$492)</f>
        <v>5.42686</v>
      </c>
      <c r="K234" s="116">
        <f>IF(I156="","",I156+Data!I$492)</f>
        <v>5.37248</v>
      </c>
      <c r="L234" s="116">
        <f>IF(J156="","",J156+Data!J$492)</f>
        <v>5.515639999999999</v>
      </c>
      <c r="M234" s="116">
        <f>IF(K156="","",K156+Data!K$492)</f>
        <v>5.39018</v>
      </c>
      <c r="N234" s="116">
        <f>IF(L156="","",L156+Data!L$492)</f>
        <v>5.41784</v>
      </c>
      <c r="O234" s="116">
        <f>IF(M156="","",M156+Data!M$492)</f>
        <v>5.4551</v>
      </c>
      <c r="P234" s="116">
        <f>IF(N156="","",N156+Data!N$492)</f>
        <v>5.50792</v>
      </c>
    </row>
    <row r="235" spans="1:16" ht="12.75">
      <c r="A235" s="117"/>
      <c r="B235" s="151">
        <f t="shared" si="4"/>
        <v>37805</v>
      </c>
      <c r="C235" s="110"/>
      <c r="D235" s="110"/>
      <c r="E235" s="116">
        <f>IF(C157="","",C157+Data!C$492)</f>
        <v>5.365780000000001</v>
      </c>
      <c r="F235" s="116">
        <f>IF(D157="","",D157+Data!D$492)</f>
        <v>5.17162</v>
      </c>
      <c r="G235" s="116">
        <f>IF(E157="","",E157+Data!E$492)</f>
        <v>5.1809</v>
      </c>
      <c r="H235" s="116">
        <f>IF(F157="","",F157+Data!F$492)</f>
        <v>5.33242</v>
      </c>
      <c r="I235" s="116">
        <f>IF(G157="","",G157+Data!G$492)</f>
        <v>5.42708</v>
      </c>
      <c r="J235" s="116">
        <f>IF(H157="","",H157+Data!H$492)</f>
        <v>5.39936</v>
      </c>
      <c r="K235" s="116">
        <f>IF(I157="","",I157+Data!I$492)</f>
        <v>5.32748</v>
      </c>
      <c r="L235" s="116">
        <f>IF(J157="","",J157+Data!J$492)</f>
        <v>5.4706399999999995</v>
      </c>
      <c r="M235" s="116">
        <f>IF(K157="","",K157+Data!K$492)</f>
        <v>5.34518</v>
      </c>
      <c r="N235" s="116">
        <f>IF(L157="","",L157+Data!L$492)</f>
        <v>5.37284</v>
      </c>
      <c r="O235" s="116">
        <f>IF(M157="","",M157+Data!M$492)</f>
        <v>5.4151</v>
      </c>
      <c r="P235" s="116">
        <f>IF(N157="","",N157+Data!N$492)</f>
        <v>5.46792</v>
      </c>
    </row>
    <row r="236" spans="1:16" ht="12.75">
      <c r="A236" s="117"/>
      <c r="B236" s="151">
        <f t="shared" si="4"/>
        <v>37812</v>
      </c>
      <c r="C236" s="110"/>
      <c r="D236" s="110"/>
      <c r="E236" s="116">
        <f>IF(C158="","",C158+Data!C$492)</f>
        <v>5.18578</v>
      </c>
      <c r="F236" s="116">
        <f>IF(D158="","",D158+Data!D$492)</f>
        <v>4.991619999999999</v>
      </c>
      <c r="G236" s="116">
        <f>IF(E158="","",E158+Data!E$492)</f>
        <v>5.0059000000000005</v>
      </c>
      <c r="H236" s="116">
        <f>IF(F158="","",F158+Data!F$492)</f>
        <v>5.15742</v>
      </c>
      <c r="I236" s="116">
        <f>IF(G158="","",G158+Data!G$492)</f>
        <v>5.232080000000001</v>
      </c>
      <c r="J236" s="116">
        <f>IF(H158="","",H158+Data!H$492)</f>
        <v>5.20436</v>
      </c>
      <c r="K236" s="116">
        <f>IF(I158="","",I158+Data!I$492)</f>
        <v>5.147480000000001</v>
      </c>
      <c r="L236" s="116">
        <f>IF(J158="","",J158+Data!J$492)</f>
        <v>5.29064</v>
      </c>
      <c r="M236" s="116">
        <f>IF(K158="","",K158+Data!K$492)</f>
        <v>5.18018</v>
      </c>
      <c r="N236" s="116">
        <f>IF(L158="","",L158+Data!L$492)</f>
        <v>5.20784</v>
      </c>
      <c r="O236" s="116">
        <f>IF(M158="","",M158+Data!M$492)</f>
        <v>5.2451</v>
      </c>
      <c r="P236" s="116">
        <f>IF(N158="","",N158+Data!N$492)</f>
        <v>5.29792</v>
      </c>
    </row>
    <row r="237" spans="1:16" ht="12.75">
      <c r="A237" s="117"/>
      <c r="B237" s="151">
        <f t="shared" si="4"/>
        <v>37819</v>
      </c>
      <c r="C237" s="110"/>
      <c r="D237" s="110"/>
      <c r="E237" s="116">
        <f>IF(C159="","",C159+Data!C$492)</f>
        <v>5.05578</v>
      </c>
      <c r="F237" s="116">
        <f>IF(D159="","",D159+Data!D$492)</f>
        <v>4.861619999999999</v>
      </c>
      <c r="G237" s="116">
        <f>IF(E159="","",E159+Data!E$492)</f>
        <v>4.8859</v>
      </c>
      <c r="H237" s="116">
        <f>IF(F159="","",F159+Data!F$492)</f>
        <v>5.03742</v>
      </c>
      <c r="I237" s="116">
        <f>IF(G159="","",G159+Data!G$492)</f>
        <v>5.112080000000001</v>
      </c>
      <c r="J237" s="116">
        <f>IF(H159="","",H159+Data!H$492)</f>
        <v>5.08436</v>
      </c>
      <c r="K237" s="116">
        <f>IF(I159="","",I159+Data!I$492)</f>
        <v>5.027480000000001</v>
      </c>
      <c r="L237" s="116">
        <f>IF(J159="","",J159+Data!J$492)</f>
        <v>5.17064</v>
      </c>
      <c r="M237" s="116">
        <f>IF(K159="","",K159+Data!K$492)</f>
        <v>5.07018</v>
      </c>
      <c r="N237" s="116">
        <f>IF(L159="","",L159+Data!L$492)</f>
        <v>5.09784</v>
      </c>
      <c r="O237" s="116">
        <f>IF(M159="","",M159+Data!M$492)</f>
        <v>5.1350999999999996</v>
      </c>
      <c r="P237" s="116">
        <f>IF(N159="","",N159+Data!N$492)</f>
        <v>5.18792</v>
      </c>
    </row>
    <row r="238" spans="1:16" ht="12.75">
      <c r="A238" s="117"/>
      <c r="B238" s="151">
        <f t="shared" si="4"/>
        <v>37826</v>
      </c>
      <c r="C238" s="110"/>
      <c r="D238" s="110"/>
      <c r="E238" s="116">
        <f>IF(C160="","",C160+Data!C$492)</f>
        <v>4.990780000000001</v>
      </c>
      <c r="F238" s="116">
        <f>IF(D160="","",D160+Data!D$492)</f>
        <v>4.79662</v>
      </c>
      <c r="G238" s="116">
        <f>IF(E160="","",E160+Data!E$492)</f>
        <v>4.8384</v>
      </c>
      <c r="H238" s="116">
        <f>IF(F160="","",F160+Data!F$492)</f>
        <v>4.98992</v>
      </c>
      <c r="I238" s="116">
        <f>IF(G160="","",G160+Data!G$492)</f>
        <v>5.06958</v>
      </c>
      <c r="J238" s="116">
        <f>IF(H160="","",H160+Data!H$492)</f>
        <v>5.04186</v>
      </c>
      <c r="K238" s="116">
        <f>IF(I160="","",I160+Data!I$492)</f>
        <v>4.98998</v>
      </c>
      <c r="L238" s="116">
        <f>IF(J160="","",J160+Data!J$492)</f>
        <v>5.133139999999999</v>
      </c>
      <c r="M238" s="116">
        <f>IF(K160="","",K160+Data!K$492)</f>
        <v>5.03768</v>
      </c>
      <c r="N238" s="116">
        <f>IF(L160="","",L160+Data!L$492)</f>
        <v>5.06534</v>
      </c>
      <c r="O238" s="116">
        <f>IF(M160="","",M160+Data!M$492)</f>
        <v>5.0801</v>
      </c>
      <c r="P238" s="116">
        <f>IF(N160="","",N160+Data!N$492)</f>
        <v>5.13292</v>
      </c>
    </row>
    <row r="239" spans="1:16" ht="12.75">
      <c r="A239" s="117"/>
      <c r="B239" s="151">
        <f t="shared" si="4"/>
        <v>37833</v>
      </c>
      <c r="C239" s="110"/>
      <c r="D239" s="110"/>
      <c r="E239" s="116">
        <f>IF(C161="","",C161+Data!C$492)</f>
        <v>4.97578</v>
      </c>
      <c r="F239" s="116">
        <f>IF(D161="","",D161+Data!D$492)</f>
        <v>4.781619999999999</v>
      </c>
      <c r="G239" s="116">
        <f>IF(E161="","",E161+Data!E$492)</f>
        <v>4.813400000000001</v>
      </c>
      <c r="H239" s="116">
        <f>IF(F161="","",F161+Data!F$492)</f>
        <v>4.96492</v>
      </c>
      <c r="I239" s="116">
        <f>IF(G161="","",G161+Data!G$492)</f>
        <v>5.049580000000001</v>
      </c>
      <c r="J239" s="116">
        <f>IF(H161="","",H161+Data!H$492)</f>
        <v>5.02186</v>
      </c>
      <c r="K239" s="116">
        <f>IF(I161="","",I161+Data!I$492)</f>
        <v>4.9699800000000005</v>
      </c>
      <c r="L239" s="116">
        <f>IF(J161="","",J161+Data!J$492)</f>
        <v>5.11314</v>
      </c>
      <c r="M239" s="116">
        <f>IF(K161="","",K161+Data!K$492)</f>
        <v>5.02518</v>
      </c>
      <c r="N239" s="116">
        <f>IF(L161="","",L161+Data!L$492)</f>
        <v>5.05284</v>
      </c>
      <c r="O239" s="116">
        <f>IF(M161="","",M161+Data!M$492)</f>
        <v>5.0550999999999995</v>
      </c>
      <c r="P239" s="116">
        <f>IF(N161="","",N161+Data!N$492)</f>
        <v>5.10792</v>
      </c>
    </row>
    <row r="240" spans="1:16" ht="12.75">
      <c r="A240" s="117"/>
      <c r="B240" s="151">
        <f t="shared" si="4"/>
        <v>37840</v>
      </c>
      <c r="C240" s="110"/>
      <c r="D240" s="110"/>
      <c r="E240" s="116">
        <f>IF(C162="","",C162+Data!C$492)</f>
        <v>5.040780000000001</v>
      </c>
      <c r="F240" s="116">
        <f>IF(D162="","",D162+Data!D$492)</f>
        <v>4.84662</v>
      </c>
      <c r="G240" s="116">
        <f>IF(E162="","",E162+Data!E$492)</f>
        <v>4.8834</v>
      </c>
      <c r="H240" s="116">
        <f>IF(F162="","",F162+Data!F$492)</f>
        <v>5.03492</v>
      </c>
      <c r="I240" s="116">
        <f>IF(G162="","",G162+Data!G$492)</f>
        <v>5.12458</v>
      </c>
      <c r="J240" s="116">
        <f>IF(H162="","",H162+Data!H$492)</f>
        <v>5.0968599999999995</v>
      </c>
      <c r="K240" s="116">
        <f>IF(I162="","",I162+Data!I$492)</f>
        <v>5.06248</v>
      </c>
      <c r="L240" s="116">
        <f>IF(J162="","",J162+Data!J$492)</f>
        <v>5.205639999999999</v>
      </c>
      <c r="M240" s="116">
        <f>IF(K162="","",K162+Data!K$492)</f>
        <v>5.1201799999999995</v>
      </c>
      <c r="N240" s="116">
        <f>IF(L162="","",L162+Data!L$492)</f>
        <v>5.1478399999999995</v>
      </c>
      <c r="O240" s="116">
        <f>IF(M162="","",M162+Data!M$492)</f>
        <v>5.1400999999999994</v>
      </c>
      <c r="P240" s="116">
        <f>IF(N162="","",N162+Data!N$492)</f>
        <v>5.15792</v>
      </c>
    </row>
    <row r="241" spans="1:16" ht="12.75">
      <c r="A241" s="117"/>
      <c r="B241" s="151">
        <f t="shared" si="4"/>
        <v>37847</v>
      </c>
      <c r="C241" s="110"/>
      <c r="D241" s="110"/>
      <c r="E241" s="116">
        <f>IF(C163="","",C163+Data!C$492)</f>
        <v>5.37328</v>
      </c>
      <c r="F241" s="116">
        <f>IF(D163="","",D163+Data!D$492)</f>
        <v>5.179119999999999</v>
      </c>
      <c r="G241" s="116">
        <f>IF(E163="","",E163+Data!E$492)</f>
        <v>5.205900000000001</v>
      </c>
      <c r="H241" s="116">
        <f>IF(F163="","",F163+Data!F$492)</f>
        <v>5.35742</v>
      </c>
      <c r="I241" s="116">
        <f>IF(G163="","",G163+Data!G$492)</f>
        <v>5.40458</v>
      </c>
      <c r="J241" s="116">
        <f>IF(H163="","",H163+Data!H$492)</f>
        <v>5.37686</v>
      </c>
      <c r="K241" s="116">
        <f>IF(I163="","",I163+Data!I$492)</f>
        <v>5.294980000000001</v>
      </c>
      <c r="L241" s="116">
        <f>IF(J163="","",J163+Data!J$492)</f>
        <v>5.43814</v>
      </c>
      <c r="M241" s="116">
        <f>IF(K163="","",K163+Data!K$492)</f>
        <v>5.33518</v>
      </c>
      <c r="N241" s="116">
        <f>IF(L163="","",L163+Data!L$492)</f>
        <v>5.36284</v>
      </c>
      <c r="O241" s="116">
        <f>IF(M163="","",M163+Data!M$492)</f>
        <v>5.355099999999999</v>
      </c>
      <c r="P241" s="116">
        <f>IF(N163="","",N163+Data!N$492)</f>
        <v>5.27792</v>
      </c>
    </row>
    <row r="242" spans="1:16" ht="12.75">
      <c r="A242" s="117"/>
      <c r="B242" s="151">
        <f t="shared" si="4"/>
        <v>37854</v>
      </c>
      <c r="C242" s="110"/>
      <c r="D242" s="110"/>
      <c r="E242" s="116">
        <f>IF(C164="","",C164+Data!C$492)</f>
        <v>5.678280000000001</v>
      </c>
      <c r="F242" s="116">
        <f>IF(D164="","",D164+Data!D$492)</f>
        <v>5.48412</v>
      </c>
      <c r="G242" s="116">
        <f>IF(E164="","",E164+Data!E$492)</f>
        <v>5.5084</v>
      </c>
      <c r="H242" s="116">
        <f>IF(F164="","",F164+Data!F$492)</f>
        <v>5.65992</v>
      </c>
      <c r="I242" s="116">
        <f>IF(G164="","",G164+Data!G$492)</f>
        <v>5.6620800000000004</v>
      </c>
      <c r="J242" s="116">
        <f>IF(H164="","",H164+Data!H$492)</f>
        <v>5.63436</v>
      </c>
      <c r="K242" s="116">
        <f>IF(I164="","",I164+Data!I$492)</f>
        <v>5.51748</v>
      </c>
      <c r="L242" s="116">
        <f>IF(J164="","",J164+Data!J$492)</f>
        <v>5.660639999999999</v>
      </c>
      <c r="M242" s="116">
        <f>IF(K164="","",K164+Data!K$492)</f>
        <v>5.5351799999999995</v>
      </c>
      <c r="N242" s="116">
        <f>IF(L164="","",L164+Data!L$492)</f>
        <v>5.56284</v>
      </c>
      <c r="O242" s="116">
        <f>IF(M164="","",M164+Data!M$492)</f>
        <v>5.5150999999999994</v>
      </c>
      <c r="P242" s="116">
        <f>IF(N164="","",N164+Data!N$492)</f>
        <v>5.43792</v>
      </c>
    </row>
    <row r="243" spans="1:16" ht="12.75">
      <c r="A243" s="117"/>
      <c r="B243" s="151">
        <f t="shared" si="4"/>
        <v>37861</v>
      </c>
      <c r="C243" s="110"/>
      <c r="D243" s="110"/>
      <c r="E243" s="116">
        <f>IF(C165="","",C165+Data!C$492)</f>
        <v>5.768280000000001</v>
      </c>
      <c r="F243" s="116">
        <f>IF(D165="","",D165+Data!D$492)</f>
        <v>5.57412</v>
      </c>
      <c r="G243" s="116">
        <f>IF(E165="","",E165+Data!E$492)</f>
        <v>5.5759</v>
      </c>
      <c r="H243" s="116">
        <f>IF(F165="","",F165+Data!F$492)</f>
        <v>5.7274199999999995</v>
      </c>
      <c r="I243" s="116">
        <f>IF(G165="","",G165+Data!G$492)</f>
        <v>5.7245800000000004</v>
      </c>
      <c r="J243" s="116">
        <f>IF(H165="","",H165+Data!H$492)</f>
        <v>5.69686</v>
      </c>
      <c r="K243" s="116">
        <f>IF(I165="","",I165+Data!I$492)</f>
        <v>5.567480000000001</v>
      </c>
      <c r="L243" s="116">
        <f>IF(J165="","",J165+Data!J$492)</f>
        <v>5.71064</v>
      </c>
      <c r="M243" s="116">
        <f>IF(K165="","",K165+Data!K$492)</f>
        <v>5.58268</v>
      </c>
      <c r="N243" s="116">
        <f>IF(L165="","",L165+Data!L$492)</f>
        <v>5.61034</v>
      </c>
      <c r="O243" s="116">
        <f>IF(M165="","",M165+Data!M$492)</f>
        <v>5.5550999999999995</v>
      </c>
      <c r="P243" s="116">
        <f>IF(N165="","",N165+Data!N$492)</f>
        <v>5.33792</v>
      </c>
    </row>
    <row r="244" spans="1:16" ht="12.75">
      <c r="A244" s="117"/>
      <c r="B244" s="151">
        <f t="shared" si="4"/>
        <v>37868</v>
      </c>
      <c r="C244" s="110"/>
      <c r="D244" s="110"/>
      <c r="E244" s="116">
        <f>IF(C166="","",C166+Data!C$492)</f>
        <v>5.768280000000001</v>
      </c>
      <c r="F244" s="116">
        <f>IF(D166="","",D166+Data!D$492)</f>
        <v>5.57412</v>
      </c>
      <c r="G244" s="116">
        <f>IF(E166="","",E166+Data!E$492)</f>
        <v>5.5784</v>
      </c>
      <c r="H244" s="116">
        <f>IF(F166="","",F166+Data!F$492)</f>
        <v>5.72992</v>
      </c>
      <c r="I244" s="116">
        <f>IF(G166="","",G166+Data!G$492)</f>
        <v>5.732080000000001</v>
      </c>
      <c r="J244" s="116">
        <f>IF(H166="","",H166+Data!H$492)</f>
        <v>5.70436</v>
      </c>
      <c r="K244" s="116">
        <f>IF(I166="","",I166+Data!I$492)</f>
        <v>5.57998</v>
      </c>
      <c r="L244" s="116">
        <f>IF(J166="","",J166+Data!J$492)</f>
        <v>5.723139999999999</v>
      </c>
      <c r="M244" s="116">
        <f>IF(K166="","",K166+Data!K$492)</f>
        <v>5.58768</v>
      </c>
      <c r="N244" s="116">
        <f>IF(L166="","",L166+Data!L$492)</f>
        <v>5.61534</v>
      </c>
      <c r="O244" s="116">
        <f>IF(M166="","",M166+Data!M$492)</f>
        <v>5.525099999999999</v>
      </c>
      <c r="P244" s="116">
        <f>IF(N166="","",N166+Data!N$492)</f>
        <v>5.4179200000000005</v>
      </c>
    </row>
    <row r="245" spans="1:16" ht="12.75">
      <c r="A245" s="117"/>
      <c r="B245" s="151">
        <f t="shared" si="4"/>
        <v>37875</v>
      </c>
      <c r="C245" s="110"/>
      <c r="D245" s="110"/>
      <c r="E245" s="116">
        <f>IF(C167="","",C167+Data!C$492)</f>
        <v>6.04328</v>
      </c>
      <c r="F245" s="116">
        <f>IF(D167="","",D167+Data!D$492)</f>
        <v>5.849119999999999</v>
      </c>
      <c r="G245" s="116">
        <f>IF(E167="","",E167+Data!E$492)</f>
        <v>5.848400000000001</v>
      </c>
      <c r="H245" s="116">
        <f>IF(F167="","",F167+Data!F$492)</f>
        <v>5.99992</v>
      </c>
      <c r="I245" s="116">
        <f>IF(G167="","",G167+Data!G$492)</f>
        <v>5.98458</v>
      </c>
      <c r="J245" s="116">
        <f>IF(H167="","",H167+Data!H$492)</f>
        <v>5.95686</v>
      </c>
      <c r="K245" s="116">
        <f>IF(I167="","",I167+Data!I$492)</f>
        <v>5.7824800000000005</v>
      </c>
      <c r="L245" s="116">
        <f>IF(J167="","",J167+Data!J$492)</f>
        <v>5.92564</v>
      </c>
      <c r="M245" s="116">
        <f>IF(K167="","",K167+Data!K$492)</f>
        <v>5.76268</v>
      </c>
      <c r="N245" s="116">
        <f>IF(L167="","",L167+Data!L$492)</f>
        <v>5.79034</v>
      </c>
      <c r="O245" s="116">
        <f>IF(M167="","",M167+Data!M$492)</f>
        <v>5.645099999999999</v>
      </c>
      <c r="P245" s="116">
        <f>IF(N167="","",N167+Data!N$492)</f>
        <v>5.52792</v>
      </c>
    </row>
    <row r="246" spans="1:16" ht="12.75">
      <c r="A246" s="117"/>
      <c r="B246" s="151">
        <f t="shared" si="4"/>
        <v>37882</v>
      </c>
      <c r="C246" s="110"/>
      <c r="D246" s="110"/>
      <c r="E246" s="116">
        <f>IF(C168="","",C168+Data!C$492)</f>
        <v>6.15578</v>
      </c>
      <c r="F246" s="116">
        <f>IF(D168="","",D168+Data!D$492)</f>
        <v>5.961619999999999</v>
      </c>
      <c r="G246" s="116">
        <f>IF(E168="","",E168+Data!E$492)</f>
        <v>5.9834000000000005</v>
      </c>
      <c r="H246" s="116">
        <f>IF(F168="","",F168+Data!F$492)</f>
        <v>6.13492</v>
      </c>
      <c r="I246" s="116">
        <f>IF(G168="","",G168+Data!G$492)</f>
        <v>6.134580000000001</v>
      </c>
      <c r="J246" s="116">
        <f>IF(H168="","",H168+Data!H$492)</f>
        <v>6.10686</v>
      </c>
      <c r="K246" s="116">
        <f>IF(I168="","",I168+Data!I$492)</f>
        <v>5.91748</v>
      </c>
      <c r="L246" s="116">
        <f>IF(J168="","",J168+Data!J$492)</f>
        <v>6.060639999999999</v>
      </c>
      <c r="M246" s="116">
        <f>IF(K168="","",K168+Data!K$492)</f>
        <v>5.88018</v>
      </c>
      <c r="N246" s="116">
        <f>IF(L168="","",L168+Data!L$492)</f>
        <v>5.90784</v>
      </c>
      <c r="O246" s="116">
        <f>IF(M168="","",M168+Data!M$492)</f>
        <v>5.7650999999999994</v>
      </c>
      <c r="P246" s="116">
        <f>IF(N168="","",N168+Data!N$492)</f>
        <v>5.617920000000001</v>
      </c>
    </row>
    <row r="247" spans="1:16" ht="12.75">
      <c r="A247" s="117"/>
      <c r="B247" s="151">
        <f t="shared" si="4"/>
        <v>37889</v>
      </c>
      <c r="C247" s="49"/>
      <c r="D247" s="110"/>
      <c r="E247" s="116">
        <f>IF(C169="","",C169+Data!C$492)</f>
        <v>6.44078</v>
      </c>
      <c r="F247" s="116">
        <f>IF(D169="","",D169+Data!D$492)</f>
        <v>6.246619999999999</v>
      </c>
      <c r="G247" s="116">
        <f>IF(E169="","",E169+Data!E$492)</f>
        <v>6.250900000000001</v>
      </c>
      <c r="H247" s="116">
        <f>IF(F169="","",F169+Data!F$492)</f>
        <v>6.40242</v>
      </c>
      <c r="I247" s="116">
        <f>IF(G169="","",G169+Data!G$492)</f>
        <v>6.36958</v>
      </c>
      <c r="J247" s="116">
        <f>IF(H169="","",H169+Data!H$492)</f>
        <v>6.34186</v>
      </c>
      <c r="K247" s="116">
        <f>IF(I169="","",I169+Data!I$492)</f>
        <v>6.112480000000001</v>
      </c>
      <c r="L247" s="116">
        <f>IF(J169="","",J169+Data!J$492)</f>
        <v>6.25564</v>
      </c>
      <c r="M247" s="116">
        <f>IF(K169="","",K169+Data!K$492)</f>
        <v>6.06768</v>
      </c>
      <c r="N247" s="116">
        <f>IF(L169="","",L169+Data!L$492)</f>
        <v>6.09534</v>
      </c>
      <c r="O247" s="116">
        <f>IF(M169="","",M169+Data!M$492)</f>
        <v>5.957599999999999</v>
      </c>
      <c r="P247" s="116">
        <f>IF(N169="","",N169+Data!N$492)</f>
        <v>5.747920000000001</v>
      </c>
    </row>
    <row r="248" spans="1:16" ht="12.75">
      <c r="A248" s="117"/>
      <c r="B248" s="151">
        <f t="shared" si="4"/>
        <v>37896</v>
      </c>
      <c r="C248" s="118" t="s">
        <v>54</v>
      </c>
      <c r="D248" s="110"/>
      <c r="E248" s="116">
        <f>IF(C170="","",C170+Data!C$493)</f>
        <v>6.73442</v>
      </c>
      <c r="F248" s="116">
        <f>IF(D170="","",D170+Data!D$493)</f>
        <v>6.67936</v>
      </c>
      <c r="G248" s="116">
        <f>IF(E170="","",E170+Data!E$493)</f>
        <v>6.69738</v>
      </c>
      <c r="H248" s="116">
        <f>IF(F170="","",F170+Data!F$493)</f>
        <v>6.8252</v>
      </c>
      <c r="I248" s="116">
        <f>IF(G170="","",G170+Data!G$493)</f>
        <v>6.78372</v>
      </c>
      <c r="J248" s="116">
        <f>IF(H170="","",H170+Data!H$493)</f>
        <v>6.781079999999999</v>
      </c>
      <c r="K248" s="116">
        <f>IF(I170="","",I170+Data!I$493)</f>
        <v>6.51866</v>
      </c>
      <c r="L248" s="116">
        <f>IF(J170="","",J170+Data!J$493)</f>
        <v>6.64032</v>
      </c>
      <c r="M248" s="116">
        <f>IF(K170="","",K170+Data!K$493)</f>
        <v>6.423920000000001</v>
      </c>
      <c r="N248" s="116">
        <f>IF(L170="","",L170+Data!L$493)</f>
        <v>6.47358</v>
      </c>
      <c r="O248" s="116">
        <f>IF(M170="","",M170+Data!M$493)</f>
        <v>6.35712</v>
      </c>
      <c r="P248" s="116">
        <f>IF(N170="","",N170+Data!N$493)</f>
        <v>6.07486</v>
      </c>
    </row>
    <row r="249" spans="1:16" ht="12.75">
      <c r="A249" s="117"/>
      <c r="B249" s="151">
        <f t="shared" si="4"/>
        <v>37903</v>
      </c>
      <c r="C249" s="110"/>
      <c r="D249" s="110"/>
      <c r="E249" s="116">
        <f>IF(C171="","",C171+Data!C$493)</f>
        <v>6.68942</v>
      </c>
      <c r="F249" s="116">
        <f>IF(D171="","",D171+Data!D$493)</f>
        <v>6.63436</v>
      </c>
      <c r="G249" s="116">
        <f>IF(E171="","",E171+Data!E$493)</f>
        <v>6.65738</v>
      </c>
      <c r="H249" s="116">
        <f>IF(F171="","",F171+Data!F$493)</f>
        <v>6.7852</v>
      </c>
      <c r="I249" s="116">
        <f>IF(G171="","",G171+Data!G$493)</f>
        <v>6.75622</v>
      </c>
      <c r="J249" s="116">
        <f>IF(H171="","",H171+Data!H$493)</f>
        <v>6.7535799999999995</v>
      </c>
      <c r="K249" s="116">
        <f>IF(I171="","",I171+Data!I$493)</f>
        <v>6.44116</v>
      </c>
      <c r="L249" s="116">
        <f>IF(J171="","",J171+Data!J$493)</f>
        <v>6.56282</v>
      </c>
      <c r="M249" s="116">
        <f>IF(K171="","",K171+Data!K$493)</f>
        <v>6.321420000000001</v>
      </c>
      <c r="N249" s="116">
        <f>IF(L171="","",L171+Data!L$493)</f>
        <v>6.37108</v>
      </c>
      <c r="O249" s="116">
        <f>IF(M171="","",M171+Data!M$493)</f>
        <v>6.20212</v>
      </c>
      <c r="P249" s="116">
        <f>IF(N171="","",N171+Data!N$493)</f>
        <v>6.00736</v>
      </c>
    </row>
    <row r="250" spans="1:16" ht="12.75">
      <c r="A250" s="117"/>
      <c r="B250" s="151">
        <f t="shared" si="4"/>
        <v>37910</v>
      </c>
      <c r="C250" s="110"/>
      <c r="D250" s="110"/>
      <c r="E250" s="116">
        <f>IF(C172="","",C172+Data!C$493)</f>
        <v>7.01942</v>
      </c>
      <c r="F250" s="116">
        <f>IF(D172="","",D172+Data!D$493)</f>
        <v>6.96436</v>
      </c>
      <c r="G250" s="116">
        <f>IF(E172="","",E172+Data!E$493)</f>
        <v>6.957380000000001</v>
      </c>
      <c r="H250" s="116">
        <f>IF(F172="","",F172+Data!F$493)</f>
        <v>7.0852</v>
      </c>
      <c r="I250" s="116">
        <f>IF(G172="","",G172+Data!G$493)</f>
        <v>6.89872</v>
      </c>
      <c r="J250" s="116">
        <f>IF(H172="","",H172+Data!H$493)</f>
        <v>6.8960799999999995</v>
      </c>
      <c r="K250" s="116">
        <f>IF(I172="","",I172+Data!I$493)</f>
        <v>6.41866</v>
      </c>
      <c r="L250" s="116">
        <f>IF(J172="","",J172+Data!J$493)</f>
        <v>6.54032</v>
      </c>
      <c r="M250" s="116">
        <f>IF(K172="","",K172+Data!K$493)</f>
        <v>6.286420000000001</v>
      </c>
      <c r="N250" s="116">
        <f>IF(L172="","",L172+Data!L$493)</f>
        <v>6.33608</v>
      </c>
      <c r="O250" s="116">
        <f>IF(M172="","",M172+Data!M$493)</f>
        <v>6.14712</v>
      </c>
      <c r="P250" s="116">
        <f>IF(N172="","",N172+Data!N$493)</f>
        <v>5.95236</v>
      </c>
    </row>
    <row r="251" spans="1:16" ht="12.75">
      <c r="A251" s="117"/>
      <c r="B251" s="151">
        <f t="shared" si="4"/>
        <v>37917</v>
      </c>
      <c r="C251" s="110"/>
      <c r="D251" s="110"/>
      <c r="E251" s="116">
        <f>IF(C173="","",C173+Data!C$493)</f>
        <v>7.4019200000000005</v>
      </c>
      <c r="F251" s="116">
        <f>IF(D173="","",D173+Data!D$493)</f>
        <v>7.34686</v>
      </c>
      <c r="G251" s="116">
        <f>IF(E173="","",E173+Data!E$493)</f>
        <v>7.37488</v>
      </c>
      <c r="H251" s="116">
        <f>IF(F173="","",F173+Data!F$493)</f>
        <v>7.5027</v>
      </c>
      <c r="I251" s="116">
        <f>IF(G173="","",G173+Data!G$493)</f>
        <v>7.34872</v>
      </c>
      <c r="J251" s="116">
        <f>IF(H173="","",H173+Data!H$493)</f>
        <v>7.34608</v>
      </c>
      <c r="K251" s="116">
        <f>IF(I173="","",I173+Data!I$493)</f>
        <v>6.78366</v>
      </c>
      <c r="L251" s="116">
        <f>IF(J173="","",J173+Data!J$493)</f>
        <v>6.905320000000001</v>
      </c>
      <c r="M251" s="116">
        <f>IF(K173="","",K173+Data!K$493)</f>
        <v>6.56892</v>
      </c>
      <c r="N251" s="116">
        <f>IF(L173="","",L173+Data!L$493)</f>
        <v>6.61858</v>
      </c>
      <c r="O251" s="116">
        <f>IF(M173="","",M173+Data!M$493)</f>
        <v>6.41212</v>
      </c>
      <c r="P251" s="116">
        <f>IF(N173="","",N173+Data!N$493)</f>
        <v>6.07986</v>
      </c>
    </row>
    <row r="252" spans="1:16" ht="12.75">
      <c r="A252" s="117"/>
      <c r="B252" s="151">
        <f t="shared" si="4"/>
        <v>37924</v>
      </c>
      <c r="C252" s="110"/>
      <c r="D252" s="110"/>
      <c r="E252" s="116">
        <f>IF(C174="","",C174+Data!C$493)</f>
        <v>7.69942</v>
      </c>
      <c r="F252" s="116">
        <f>IF(D174="","",D174+Data!D$493)</f>
        <v>7.64436</v>
      </c>
      <c r="G252" s="116">
        <f>IF(E174="","",E174+Data!E$493)</f>
        <v>7.69488</v>
      </c>
      <c r="H252" s="116">
        <f>IF(F174="","",F174+Data!F$493)</f>
        <v>7.8227</v>
      </c>
      <c r="I252" s="116">
        <f>IF(G174="","",G174+Data!G$493)</f>
        <v>7.71122</v>
      </c>
      <c r="J252" s="116">
        <f>IF(H174="","",H174+Data!H$493)</f>
        <v>7.7085799999999995</v>
      </c>
      <c r="K252" s="116">
        <f>IF(I174="","",I174+Data!I$493)</f>
        <v>7.28866</v>
      </c>
      <c r="L252" s="116">
        <f>IF(J174="","",J174+Data!J$493)</f>
        <v>7.4103200000000005</v>
      </c>
      <c r="M252" s="116">
        <f>IF(K174="","",K174+Data!K$493)</f>
        <v>7.096420000000001</v>
      </c>
      <c r="N252" s="116">
        <f>IF(L174="","",L174+Data!L$493)</f>
        <v>7.14608</v>
      </c>
      <c r="O252" s="116">
        <f>IF(M174="","",M174+Data!M$493)</f>
        <v>6.9271199999999995</v>
      </c>
      <c r="P252" s="116">
        <f>IF(N174="","",N174+Data!N$493)</f>
        <v>6.5423599999999995</v>
      </c>
    </row>
    <row r="253" spans="1:16" ht="12.75">
      <c r="A253" s="117"/>
      <c r="B253" s="151">
        <f t="shared" si="4"/>
        <v>37931</v>
      </c>
      <c r="C253" s="110"/>
      <c r="D253" s="110"/>
      <c r="E253" s="116">
        <f>IF(C175="","",C175+Data!C$493)</f>
      </c>
      <c r="F253" s="116">
        <f>IF(D175="","",D175+Data!D$493)</f>
      </c>
      <c r="G253" s="116">
        <f>IF(E175="","",E175+Data!E$493)</f>
        <v>7.3548800000000005</v>
      </c>
      <c r="H253" s="116">
        <f>IF(F175="","",F175+Data!F$493)</f>
        <v>7.4827</v>
      </c>
      <c r="I253" s="116">
        <f>IF(G175="","",G175+Data!G$493)</f>
        <v>7.45122</v>
      </c>
      <c r="J253" s="116">
        <f>IF(H175="","",H175+Data!H$493)</f>
        <v>7.44858</v>
      </c>
      <c r="K253" s="116">
        <f>IF(I175="","",I175+Data!I$493)</f>
        <v>7.11866</v>
      </c>
      <c r="L253" s="116">
        <f>IF(J175="","",J175+Data!J$493)</f>
        <v>7.2403200000000005</v>
      </c>
      <c r="M253" s="116">
        <f>IF(K175="","",K175+Data!K$493)</f>
        <v>7.008920000000001</v>
      </c>
      <c r="N253" s="116">
        <f>IF(L175="","",L175+Data!L$493)</f>
        <v>7.05858</v>
      </c>
      <c r="O253" s="116">
        <f>IF(M175="","",M175+Data!M$493)</f>
        <v>6.87712</v>
      </c>
      <c r="P253" s="116">
        <f>IF(N175="","",N175+Data!N$493)</f>
        <v>6.42986</v>
      </c>
    </row>
    <row r="254" spans="1:16" ht="12.75">
      <c r="A254" s="117"/>
      <c r="B254" s="151">
        <f t="shared" si="4"/>
        <v>37938</v>
      </c>
      <c r="C254" s="110"/>
      <c r="D254" s="110"/>
      <c r="E254" s="116">
        <f>IF(C176="","",C176+Data!C$493)</f>
      </c>
      <c r="F254" s="116">
        <f>IF(D176="","",D176+Data!D$493)</f>
      </c>
      <c r="G254" s="116">
        <f>IF(E176="","",E176+Data!E$493)</f>
        <v>7.46488</v>
      </c>
      <c r="H254" s="116">
        <f>IF(F176="","",F176+Data!F$493)</f>
        <v>7.5927</v>
      </c>
      <c r="I254" s="116">
        <f>IF(G176="","",G176+Data!G$493)</f>
        <v>7.54872</v>
      </c>
      <c r="J254" s="116">
        <f>IF(H176="","",H176+Data!H$493)</f>
        <v>7.54608</v>
      </c>
      <c r="K254" s="116">
        <f>IF(I176="","",I176+Data!I$493)</f>
        <v>7.16866</v>
      </c>
      <c r="L254" s="116">
        <f>IF(J176="","",J176+Data!J$493)</f>
        <v>7.29032</v>
      </c>
      <c r="M254" s="116">
        <f>IF(K176="","",K176+Data!K$493)</f>
        <v>6.96642</v>
      </c>
      <c r="N254" s="116">
        <f>IF(L176="","",L176+Data!L$493)</f>
        <v>7.01608</v>
      </c>
      <c r="O254" s="116">
        <f>IF(M176="","",M176+Data!M$493)</f>
        <v>6.8021199999999995</v>
      </c>
      <c r="P254" s="116">
        <f>IF(N176="","",N176+Data!N$493)</f>
        <v>6.30986</v>
      </c>
    </row>
    <row r="255" spans="1:16" ht="12.75">
      <c r="A255" s="117"/>
      <c r="B255" s="151">
        <f t="shared" si="4"/>
        <v>37945</v>
      </c>
      <c r="C255" s="110"/>
      <c r="D255" s="110"/>
      <c r="E255" s="116">
        <f>IF(C177="","",C177+Data!C$493)</f>
      </c>
      <c r="F255" s="116">
        <f>IF(D177="","",D177+Data!D$493)</f>
      </c>
      <c r="G255" s="116">
        <f>IF(E177="","",E177+Data!E$493)</f>
        <v>7.29738</v>
      </c>
      <c r="H255" s="116">
        <f>IF(F177="","",F177+Data!F$493)</f>
        <v>7.4252</v>
      </c>
      <c r="I255" s="116">
        <f>IF(G177="","",G177+Data!G$493)</f>
        <v>7.40122</v>
      </c>
      <c r="J255" s="116">
        <f>IF(H177="","",H177+Data!H$493)</f>
        <v>7.39858</v>
      </c>
      <c r="K255" s="116">
        <f>IF(I177="","",I177+Data!I$493)</f>
        <v>7.13366</v>
      </c>
      <c r="L255" s="116">
        <f>IF(J177="","",J177+Data!J$493)</f>
        <v>7.25532</v>
      </c>
      <c r="M255" s="116">
        <f>IF(K177="","",K177+Data!K$493)</f>
        <v>6.96642</v>
      </c>
      <c r="N255" s="116">
        <f>IF(L177="","",L177+Data!L$493)</f>
        <v>7.01608</v>
      </c>
      <c r="O255" s="116">
        <f>IF(M177="","",M177+Data!M$493)</f>
        <v>6.74462</v>
      </c>
      <c r="P255" s="116">
        <f>IF(N177="","",N177+Data!N$493)</f>
        <v>6.31736</v>
      </c>
    </row>
    <row r="256" spans="1:16" ht="12.75">
      <c r="A256" s="117"/>
      <c r="B256" s="151">
        <f t="shared" si="4"/>
        <v>37952</v>
      </c>
      <c r="C256" s="110"/>
      <c r="D256" s="110"/>
      <c r="E256" s="116">
        <f>IF(C178="","",C178+Data!C$493)</f>
      </c>
      <c r="F256" s="116">
        <f>IF(D178="","",D178+Data!D$493)</f>
      </c>
      <c r="G256" s="116">
        <f>IF(E178="","",E178+Data!E$493)</f>
        <v>7.16238</v>
      </c>
      <c r="H256" s="116">
        <f>IF(F178="","",F178+Data!F$493)</f>
        <v>7.2902</v>
      </c>
      <c r="I256" s="116">
        <f>IF(G178="","",G178+Data!G$493)</f>
        <v>7.29122</v>
      </c>
      <c r="J256" s="116">
        <f>IF(H178="","",H178+Data!H$493)</f>
        <v>7.28858</v>
      </c>
      <c r="K256" s="116">
        <f>IF(I178="","",I178+Data!I$493)</f>
        <v>7.04866</v>
      </c>
      <c r="L256" s="116">
        <f>IF(J178="","",J178+Data!J$493)</f>
        <v>7.17032</v>
      </c>
      <c r="M256" s="116">
        <f>IF(K178="","",K178+Data!K$493)</f>
        <v>6.88142</v>
      </c>
      <c r="N256" s="116">
        <f>IF(L178="","",L178+Data!L$493)</f>
        <v>6.93108</v>
      </c>
      <c r="O256" s="116">
        <f>IF(M178="","",M178+Data!M$493)</f>
        <v>6.70712</v>
      </c>
      <c r="P256" s="116">
        <f>IF(N178="","",N178+Data!N$493)</f>
        <v>6.28736</v>
      </c>
    </row>
    <row r="257" spans="1:16" ht="12.75">
      <c r="A257" s="117"/>
      <c r="B257" s="151">
        <f t="shared" si="4"/>
        <v>37959</v>
      </c>
      <c r="C257" s="110"/>
      <c r="D257" s="110"/>
      <c r="E257" s="116">
        <f>IF(C179="","",C179+Data!C$493)</f>
      </c>
      <c r="F257" s="116">
        <f>IF(D179="","",D179+Data!D$493)</f>
      </c>
      <c r="G257" s="116">
        <f>IF(E179="","",E179+Data!E$493)</f>
        <v>7.394880000000001</v>
      </c>
      <c r="H257" s="116">
        <f>IF(F179="","",F179+Data!F$493)</f>
        <v>7.5227</v>
      </c>
      <c r="I257" s="116">
        <f>IF(G179="","",G179+Data!G$493)</f>
        <v>7.54122</v>
      </c>
      <c r="J257" s="116">
        <f>IF(H179="","",H179+Data!H$493)</f>
        <v>7.53858</v>
      </c>
      <c r="K257" s="116">
        <f>IF(I179="","",I179+Data!I$493)</f>
        <v>7.33116</v>
      </c>
      <c r="L257" s="116">
        <f>IF(J179="","",J179+Data!J$493)</f>
        <v>7.45282</v>
      </c>
      <c r="M257" s="116">
        <f>IF(K179="","",K179+Data!K$493)</f>
        <v>7.158920000000001</v>
      </c>
      <c r="N257" s="116">
        <f>IF(L179="","",L179+Data!L$493)</f>
        <v>7.20858</v>
      </c>
      <c r="O257" s="116">
        <f>IF(M179="","",M179+Data!M$493)</f>
        <v>6.9671199999999995</v>
      </c>
      <c r="P257" s="116">
        <f>IF(N179="","",N179+Data!N$493)</f>
        <v>6.50236</v>
      </c>
    </row>
    <row r="258" spans="1:16" ht="12.75">
      <c r="A258" s="117"/>
      <c r="B258" s="151">
        <f t="shared" si="4"/>
        <v>37966</v>
      </c>
      <c r="C258" s="110"/>
      <c r="D258" s="110"/>
      <c r="E258" s="116">
        <f>IF(C180="","",C180+Data!C$493)</f>
      </c>
      <c r="F258" s="116">
        <f>IF(D180="","",D180+Data!D$493)</f>
      </c>
      <c r="G258" s="116">
        <f>IF(E180="","",E180+Data!E$493)</f>
        <v>7.372380000000001</v>
      </c>
      <c r="H258" s="116">
        <f>IF(F180="","",F180+Data!F$493)</f>
        <v>7.5002</v>
      </c>
      <c r="I258" s="116">
        <f>IF(G180="","",G180+Data!G$493)</f>
        <v>7.55122</v>
      </c>
      <c r="J258" s="116">
        <f>IF(H180="","",H180+Data!H$493)</f>
        <v>7.548579999999999</v>
      </c>
      <c r="K258" s="116">
        <f>IF(I180="","",I180+Data!I$493)</f>
        <v>7.37116</v>
      </c>
      <c r="L258" s="116">
        <f>IF(J180="","",J180+Data!J$493)</f>
        <v>7.49282</v>
      </c>
      <c r="M258" s="116">
        <f>IF(K180="","",K180+Data!K$493)</f>
        <v>7.2289200000000005</v>
      </c>
      <c r="N258" s="116">
        <f>IF(L180="","",L180+Data!L$493)</f>
        <v>7.27858</v>
      </c>
      <c r="O258" s="116">
        <f>IF(M180="","",M180+Data!M$493)</f>
        <v>7.06712</v>
      </c>
      <c r="P258" s="116">
        <f>IF(N180="","",N180+Data!N$493)</f>
        <v>6.58736</v>
      </c>
    </row>
    <row r="259" spans="1:16" ht="12.75">
      <c r="A259" s="117"/>
      <c r="B259" s="151">
        <f t="shared" si="4"/>
        <v>37973</v>
      </c>
      <c r="C259" s="110"/>
      <c r="D259" s="110"/>
      <c r="E259" s="116">
        <f>IF(C181="","",C181+Data!C$493)</f>
      </c>
      <c r="F259" s="116">
        <f>IF(D181="","",D181+Data!D$493)</f>
      </c>
      <c r="G259" s="116">
        <f>IF(E181="","",E181+Data!E$493)</f>
        <v>7.29988</v>
      </c>
      <c r="H259" s="116">
        <f>IF(F181="","",F181+Data!F$493)</f>
        <v>7.4277</v>
      </c>
      <c r="I259" s="116">
        <f>IF(G181="","",G181+Data!G$493)</f>
        <v>7.49372</v>
      </c>
      <c r="J259" s="116">
        <f>IF(H181="","",H181+Data!H$493)</f>
        <v>7.491079999999999</v>
      </c>
      <c r="K259" s="116">
        <f>IF(I181="","",I181+Data!I$493)</f>
        <v>7.33616</v>
      </c>
      <c r="L259" s="116">
        <f>IF(J181="","",J181+Data!J$493)</f>
        <v>7.45782</v>
      </c>
      <c r="M259" s="116">
        <f>IF(K181="","",K181+Data!K$493)</f>
        <v>7.19392</v>
      </c>
      <c r="N259" s="116">
        <f>IF(L181="","",L181+Data!L$493)</f>
        <v>7.24358</v>
      </c>
      <c r="O259" s="116">
        <f>IF(M181="","",M181+Data!M$493)</f>
        <v>7.04212</v>
      </c>
      <c r="P259" s="116">
        <f>IF(N181="","",N181+Data!N$493)</f>
        <v>6.58736</v>
      </c>
    </row>
    <row r="260" spans="1:16" ht="12.75">
      <c r="A260" s="106">
        <v>2004</v>
      </c>
      <c r="B260" s="151">
        <f t="shared" si="4"/>
        <v>37980</v>
      </c>
      <c r="C260" s="110"/>
      <c r="D260" s="110"/>
      <c r="E260" s="116">
        <f>IF(C182="","",C182+Data!C$493)</f>
      </c>
      <c r="F260" s="116">
        <f>IF(D182="","",D182+Data!D$493)</f>
      </c>
      <c r="G260" s="116">
        <f>IF(E182="","",E182+Data!E$493)</f>
        <v>7.30238</v>
      </c>
      <c r="H260" s="116">
        <f>IF(F182="","",F182+Data!F$493)</f>
        <v>7.4302</v>
      </c>
      <c r="I260" s="116">
        <f>IF(G182="","",G182+Data!G$493)</f>
        <v>7.50372</v>
      </c>
      <c r="J260" s="116">
        <f>IF(H182="","",H182+Data!H$493)</f>
        <v>7.50108</v>
      </c>
      <c r="K260" s="116">
        <f>IF(I182="","",I182+Data!I$493)</f>
        <v>7.38366</v>
      </c>
      <c r="L260" s="116">
        <f>IF(J182="","",J182+Data!J$493)</f>
        <v>7.50532</v>
      </c>
      <c r="M260" s="116">
        <f>IF(K182="","",K182+Data!K$493)</f>
        <v>7.25642</v>
      </c>
      <c r="N260" s="116">
        <f>IF(L182="","",L182+Data!L$493)</f>
        <v>7.30608</v>
      </c>
      <c r="O260" s="116">
        <f>IF(M182="","",M182+Data!M$493)</f>
        <v>7.09712</v>
      </c>
      <c r="P260" s="116">
        <f>IF(N182="","",N182+Data!N$493)</f>
        <v>6.6673599999999995</v>
      </c>
    </row>
    <row r="261" spans="1:16" ht="12.75">
      <c r="A261" s="117"/>
      <c r="B261" s="151">
        <f t="shared" si="4"/>
        <v>37987</v>
      </c>
      <c r="C261" s="110"/>
      <c r="D261" s="110"/>
      <c r="E261" s="116">
        <f>IF(C183="","",C183+Data!C$493)</f>
      </c>
      <c r="F261" s="116">
        <f>IF(D183="","",D183+Data!D$493)</f>
      </c>
      <c r="G261" s="116">
        <f>IF(E183="","",E183+Data!E$493)</f>
      </c>
      <c r="H261" s="116">
        <f>IF(F183="","",F183+Data!F$493)</f>
      </c>
      <c r="I261" s="116">
        <f>IF(G183="","",G183+Data!G$493)</f>
        <v>7.79372</v>
      </c>
      <c r="J261" s="116">
        <f>IF(H183="","",H183+Data!H$493)</f>
        <v>7.79108</v>
      </c>
      <c r="K261" s="116">
        <f>IF(I183="","",I183+Data!I$493)</f>
        <v>7.70866</v>
      </c>
      <c r="L261" s="116">
        <f>IF(J183="","",J183+Data!J$493)</f>
        <v>7.83032</v>
      </c>
      <c r="M261" s="116">
        <f>IF(K183="","",K183+Data!K$493)</f>
        <v>7.5414200000000005</v>
      </c>
      <c r="N261" s="116">
        <f>IF(L183="","",L183+Data!L$493)</f>
        <v>7.59108</v>
      </c>
      <c r="O261" s="116">
        <f>IF(M183="","",M183+Data!M$493)</f>
        <v>7.37712</v>
      </c>
      <c r="P261" s="116">
        <f>IF(N183="","",N183+Data!N$493)</f>
        <v>6.92736</v>
      </c>
    </row>
    <row r="262" spans="1:16" ht="12.75">
      <c r="A262" s="117"/>
      <c r="B262" s="151">
        <f t="shared" si="4"/>
        <v>37994</v>
      </c>
      <c r="C262" s="110"/>
      <c r="D262" s="110"/>
      <c r="E262" s="116">
        <f>IF(C184="","",C184+Data!C$493)</f>
      </c>
      <c r="F262" s="116">
        <f>IF(D184="","",D184+Data!D$493)</f>
      </c>
      <c r="G262" s="116">
        <f>IF(E184="","",E184+Data!E$493)</f>
      </c>
      <c r="H262" s="116">
        <f>IF(F184="","",F184+Data!F$493)</f>
      </c>
      <c r="I262" s="116">
        <f>IF(G184="","",G184+Data!G$493)</f>
        <v>7.82872</v>
      </c>
      <c r="J262" s="116">
        <f>IF(H184="","",H184+Data!H$493)</f>
        <v>7.826079999999999</v>
      </c>
      <c r="K262" s="116">
        <f>IF(I184="","",I184+Data!I$493)</f>
        <v>7.68116</v>
      </c>
      <c r="L262" s="116">
        <f>IF(J184="","",J184+Data!J$493)</f>
        <v>7.8028200000000005</v>
      </c>
      <c r="M262" s="116">
        <f>IF(K184="","",K184+Data!K$493)</f>
        <v>7.5414200000000005</v>
      </c>
      <c r="N262" s="116">
        <f>IF(L184="","",L184+Data!L$493)</f>
        <v>7.59108</v>
      </c>
      <c r="O262" s="116">
        <f>IF(M184="","",M184+Data!M$493)</f>
        <v>7.39712</v>
      </c>
      <c r="P262" s="116">
        <f>IF(N184="","",N184+Data!N$493)</f>
        <v>6.92236</v>
      </c>
    </row>
    <row r="263" spans="1:16" ht="12.75">
      <c r="A263" s="117"/>
      <c r="B263" s="151">
        <f t="shared" si="4"/>
        <v>38001</v>
      </c>
      <c r="C263" s="110"/>
      <c r="D263" s="110"/>
      <c r="E263" s="116">
        <f>IF(C185="","",C185+Data!C$493)</f>
      </c>
      <c r="F263" s="116">
        <f>IF(D185="","",D185+Data!D$493)</f>
      </c>
      <c r="G263" s="116">
        <f>IF(E185="","",E185+Data!E$493)</f>
      </c>
      <c r="H263" s="116">
        <f>IF(F185="","",F185+Data!F$493)</f>
      </c>
      <c r="I263" s="116">
        <f>IF(G185="","",G185+Data!G$493)</f>
        <v>8.203719999999999</v>
      </c>
      <c r="J263" s="116">
        <f>IF(H185="","",H185+Data!H$493)</f>
        <v>8.20108</v>
      </c>
      <c r="K263" s="116">
        <f>IF(I185="","",I185+Data!I$493)</f>
        <v>8.16866</v>
      </c>
      <c r="L263" s="116">
        <f>IF(J185="","",J185+Data!J$493)</f>
        <v>8.29032</v>
      </c>
      <c r="M263" s="116">
        <f>IF(K185="","",K185+Data!K$493)</f>
        <v>8.11142</v>
      </c>
      <c r="N263" s="116">
        <f>IF(L185="","",L185+Data!L$493)</f>
        <v>8.16108</v>
      </c>
      <c r="O263" s="116">
        <f>IF(M185="","",M185+Data!M$493)</f>
        <v>7.85212</v>
      </c>
      <c r="P263" s="116">
        <f>IF(N185="","",N185+Data!N$493)</f>
        <v>7.29986</v>
      </c>
    </row>
    <row r="264" spans="1:16" ht="12.75">
      <c r="A264" s="117"/>
      <c r="B264" s="151">
        <f t="shared" si="4"/>
        <v>38008</v>
      </c>
      <c r="C264" s="110"/>
      <c r="D264" s="110"/>
      <c r="E264" s="116">
        <f>IF(C186="","",C186+Data!C$493)</f>
      </c>
      <c r="F264" s="116">
        <f>IF(D186="","",D186+Data!D$493)</f>
      </c>
      <c r="G264" s="116">
        <f>IF(E186="","",E186+Data!E$493)</f>
      </c>
      <c r="H264" s="116">
        <f>IF(F186="","",F186+Data!F$493)</f>
      </c>
      <c r="I264" s="116">
        <f>IF(G186="","",G186+Data!G$493)</f>
        <v>8.258719999999999</v>
      </c>
      <c r="J264" s="116">
        <f>IF(H186="","",H186+Data!H$493)</f>
        <v>8.256079999999999</v>
      </c>
      <c r="K264" s="116">
        <f>IF(I186="","",I186+Data!I$493)</f>
        <v>8.18866</v>
      </c>
      <c r="L264" s="116">
        <f>IF(J186="","",J186+Data!J$493)</f>
        <v>8.31032</v>
      </c>
      <c r="M264" s="116">
        <f>IF(K186="","",K186+Data!K$493)</f>
        <v>8.05142</v>
      </c>
      <c r="N264" s="116">
        <f>IF(L186="","",L186+Data!L$493)</f>
        <v>8.10108</v>
      </c>
      <c r="O264" s="116">
        <f>IF(M186="","",M186+Data!M$493)</f>
        <v>7.77462</v>
      </c>
      <c r="P264" s="116">
        <f>IF(N186="","",N186+Data!N$493)</f>
        <v>7.24236</v>
      </c>
    </row>
    <row r="265" spans="1:16" ht="12.75">
      <c r="A265" s="117"/>
      <c r="B265" s="151">
        <f t="shared" si="4"/>
        <v>38015</v>
      </c>
      <c r="C265" s="110"/>
      <c r="D265" s="110"/>
      <c r="E265" s="116">
        <f>IF(C187="","",C187+Data!C$493)</f>
      </c>
      <c r="F265" s="116">
        <f>IF(D187="","",D187+Data!D$493)</f>
      </c>
      <c r="G265" s="116">
        <f>IF(E187="","",E187+Data!E$493)</f>
      </c>
      <c r="H265" s="116">
        <f>IF(F187="","",F187+Data!F$493)</f>
      </c>
      <c r="I265" s="116">
        <f>IF(G187="","",G187+Data!G$493)</f>
        <v>7.94372</v>
      </c>
      <c r="J265" s="116">
        <f>IF(H187="","",H187+Data!H$493)</f>
        <v>7.9410799999999995</v>
      </c>
      <c r="K265" s="116">
        <f>IF(I187="","",I187+Data!I$493)</f>
        <v>7.893660000000001</v>
      </c>
      <c r="L265" s="116">
        <f>IF(J187="","",J187+Data!J$493)</f>
        <v>8.015320000000001</v>
      </c>
      <c r="M265" s="116">
        <f>IF(K187="","",K187+Data!K$493)</f>
        <v>7.77892</v>
      </c>
      <c r="N265" s="116">
        <f>IF(L187="","",L187+Data!L$493)</f>
        <v>7.82858</v>
      </c>
      <c r="O265" s="116">
        <f>IF(M187="","",M187+Data!M$493)</f>
        <v>7.5521199999999995</v>
      </c>
      <c r="P265" s="116">
        <f>IF(N187="","",N187+Data!N$493)</f>
        <v>7.03986</v>
      </c>
    </row>
    <row r="266" spans="1:16" ht="12.75">
      <c r="A266" s="117"/>
      <c r="B266" s="151">
        <f t="shared" si="4"/>
        <v>38022</v>
      </c>
      <c r="C266" s="110"/>
      <c r="D266" s="110"/>
      <c r="E266" s="116">
        <f>IF(C188="","",C188+Data!C$493)</f>
      </c>
      <c r="F266" s="116">
        <f>IF(D188="","",D188+Data!D$493)</f>
      </c>
      <c r="G266" s="116">
        <f>IF(E188="","",E188+Data!E$493)</f>
      </c>
      <c r="H266" s="116">
        <f>IF(F188="","",F188+Data!F$493)</f>
      </c>
      <c r="I266" s="116">
        <f>IF(G188="","",G188+Data!G$493)</f>
        <v>8.176219999999999</v>
      </c>
      <c r="J266" s="116">
        <f>IF(H188="","",H188+Data!H$493)</f>
        <v>8.17358</v>
      </c>
      <c r="K266" s="116">
        <f>IF(I188="","",I188+Data!I$493)</f>
        <v>8.11366</v>
      </c>
      <c r="L266" s="116">
        <f>IF(J188="","",J188+Data!J$493)</f>
        <v>8.23532</v>
      </c>
      <c r="M266" s="116">
        <f>IF(K188="","",K188+Data!K$493)</f>
        <v>7.921420000000001</v>
      </c>
      <c r="N266" s="116">
        <f>IF(L188="","",L188+Data!L$493)</f>
        <v>7.971080000000001</v>
      </c>
      <c r="O266" s="116">
        <f>IF(M188="","",M188+Data!M$493)</f>
        <v>7.62462</v>
      </c>
      <c r="P266" s="116">
        <f>IF(N188="","",N188+Data!N$493)</f>
        <v>7.03236</v>
      </c>
    </row>
    <row r="267" spans="1:16" ht="12.75">
      <c r="A267" s="117"/>
      <c r="B267" s="151">
        <f t="shared" si="4"/>
        <v>38029</v>
      </c>
      <c r="C267" s="110"/>
      <c r="D267" s="110"/>
      <c r="E267" s="116">
        <f>IF(C189="","",C189+Data!C$493)</f>
      </c>
      <c r="F267" s="116">
        <f>IF(D189="","",D189+Data!D$493)</f>
      </c>
      <c r="G267" s="116">
        <f>IF(E189="","",E189+Data!E$493)</f>
      </c>
      <c r="H267" s="116">
        <f>IF(F189="","",F189+Data!F$493)</f>
      </c>
      <c r="I267" s="116">
        <f>IF(G189="","",G189+Data!G$493)</f>
        <v>8.07372</v>
      </c>
      <c r="J267" s="116">
        <f>IF(H189="","",H189+Data!H$493)</f>
        <v>8.07108</v>
      </c>
      <c r="K267" s="116">
        <f>IF(I189="","",I189+Data!I$493)</f>
        <v>8.02866</v>
      </c>
      <c r="L267" s="116">
        <f>IF(J189="","",J189+Data!J$493)</f>
        <v>8.15032</v>
      </c>
      <c r="M267" s="116">
        <f>IF(K189="","",K189+Data!K$493)</f>
        <v>7.868920000000001</v>
      </c>
      <c r="N267" s="116">
        <f>IF(L189="","",L189+Data!L$493)</f>
        <v>7.91858</v>
      </c>
      <c r="O267" s="116">
        <f>IF(M189="","",M189+Data!M$493)</f>
        <v>7.64712</v>
      </c>
      <c r="P267" s="116">
        <f>IF(N189="","",N189+Data!N$493)</f>
        <v>7.09736</v>
      </c>
    </row>
    <row r="268" spans="1:16" ht="12.75">
      <c r="A268" s="117"/>
      <c r="B268" s="151">
        <f t="shared" si="4"/>
        <v>38036</v>
      </c>
      <c r="C268" s="110"/>
      <c r="D268" s="110"/>
      <c r="E268" s="116">
        <f>IF(C190="","",C190+Data!C$493)</f>
      </c>
      <c r="F268" s="116">
        <f>IF(D190="","",D190+Data!D$493)</f>
      </c>
      <c r="G268" s="116">
        <f>IF(E190="","",E190+Data!E$493)</f>
      </c>
      <c r="H268" s="116">
        <f>IF(F190="","",F190+Data!F$493)</f>
      </c>
      <c r="I268" s="116">
        <f>IF(G190="","",G190+Data!G$493)</f>
        <v>8.65372</v>
      </c>
      <c r="J268" s="116">
        <f>IF(H190="","",H190+Data!H$493)</f>
        <v>8.65108</v>
      </c>
      <c r="K268" s="116">
        <f>IF(I190="","",I190+Data!I$493)</f>
        <v>8.56366</v>
      </c>
      <c r="L268" s="116">
        <f>IF(J190="","",J190+Data!J$493)</f>
        <v>8.68532</v>
      </c>
      <c r="M268" s="116">
        <f>IF(K190="","",K190+Data!K$493)</f>
        <v>8.341420000000001</v>
      </c>
      <c r="N268" s="116">
        <f>IF(L190="","",L190+Data!L$493)</f>
        <v>8.39108</v>
      </c>
      <c r="O268" s="116">
        <f>IF(M190="","",M190+Data!M$493)</f>
        <v>8.032119999999999</v>
      </c>
      <c r="P268" s="116">
        <f>IF(N190="","",N190+Data!N$493)</f>
        <v>7.34736</v>
      </c>
    </row>
    <row r="269" spans="1:16" ht="12.75">
      <c r="A269" s="117"/>
      <c r="B269" s="151">
        <f t="shared" si="4"/>
        <v>38043</v>
      </c>
      <c r="C269" s="110"/>
      <c r="D269" s="110"/>
      <c r="E269" s="116">
        <f>IF(C191="","",C191+Data!C$493)</f>
      </c>
      <c r="F269" s="116">
        <f>IF(D191="","",D191+Data!D$493)</f>
      </c>
      <c r="G269" s="116">
        <f>IF(E191="","",E191+Data!E$493)</f>
      </c>
      <c r="H269" s="116">
        <f>IF(F191="","",F191+Data!F$493)</f>
      </c>
      <c r="I269" s="116">
        <f>IF(G191="","",G191+Data!G$493)</f>
        <v>9.133719999999999</v>
      </c>
      <c r="J269" s="116">
        <f>IF(H191="","",H191+Data!H$493)</f>
        <v>9.131079999999999</v>
      </c>
      <c r="K269" s="116">
        <f>IF(I191="","",I191+Data!I$493)</f>
        <v>9.04866</v>
      </c>
      <c r="L269" s="116">
        <f>IF(J191="","",J191+Data!J$493)</f>
        <v>9.17032</v>
      </c>
      <c r="M269" s="116">
        <f>IF(K191="","",K191+Data!K$493)</f>
        <v>8.866420000000002</v>
      </c>
      <c r="N269" s="116">
        <f>IF(L191="","",L191+Data!L$493)</f>
        <v>8.916080000000001</v>
      </c>
      <c r="O269" s="116">
        <f>IF(M191="","",M191+Data!M$493)</f>
        <v>8.54212</v>
      </c>
      <c r="P269" s="116">
        <f>IF(N191="","",N191+Data!N$493)</f>
        <v>7.93236</v>
      </c>
    </row>
    <row r="270" spans="1:16" ht="12.75">
      <c r="A270" s="117"/>
      <c r="B270" s="151">
        <f t="shared" si="4"/>
        <v>38050</v>
      </c>
      <c r="C270" s="110"/>
      <c r="D270" s="110"/>
      <c r="E270" s="116">
        <f>IF(C192="","",C192+Data!C$493)</f>
      </c>
      <c r="F270" s="116">
        <f>IF(D192="","",D192+Data!D$493)</f>
      </c>
      <c r="G270" s="116">
        <f>IF(E192="","",E192+Data!E$493)</f>
      </c>
      <c r="H270" s="116">
        <f>IF(F192="","",F192+Data!F$493)</f>
      </c>
      <c r="I270" s="116">
        <f>IF(G192="","",G192+Data!G$493)</f>
      </c>
      <c r="J270" s="116">
        <f>IF(H192="","",H192+Data!H$493)</f>
      </c>
      <c r="K270" s="116">
        <f>IF(I192="","",I192+Data!I$493)</f>
        <v>9.16366</v>
      </c>
      <c r="L270" s="116">
        <f>IF(J192="","",J192+Data!J$493)</f>
        <v>9.28532</v>
      </c>
      <c r="M270" s="116">
        <f>IF(K192="","",K192+Data!K$493)</f>
        <v>9.03142</v>
      </c>
      <c r="N270" s="116">
        <f>IF(L192="","",L192+Data!L$493)</f>
        <v>9.08108</v>
      </c>
      <c r="O270" s="116">
        <f>IF(M192="","",M192+Data!M$493)</f>
        <v>8.66712</v>
      </c>
      <c r="P270" s="116">
        <f>IF(N192="","",N192+Data!N$493)</f>
        <v>8.00736</v>
      </c>
    </row>
    <row r="271" spans="1:16" ht="12.75">
      <c r="A271" s="117"/>
      <c r="B271" s="151">
        <f t="shared" si="4"/>
        <v>38057</v>
      </c>
      <c r="C271" s="110"/>
      <c r="D271" s="110"/>
      <c r="E271" s="116">
        <f>IF(C193="","",C193+Data!C$493)</f>
      </c>
      <c r="F271" s="116">
        <f>IF(D193="","",D193+Data!D$493)</f>
      </c>
      <c r="G271" s="116">
        <f>IF(E193="","",E193+Data!E$493)</f>
      </c>
      <c r="H271" s="116">
        <f>IF(F193="","",F193+Data!F$493)</f>
      </c>
      <c r="I271" s="116">
        <f>IF(G193="","",G193+Data!G$493)</f>
      </c>
      <c r="J271" s="116">
        <f>IF(H193="","",H193+Data!H$493)</f>
      </c>
      <c r="K271" s="116">
        <f>IF(I193="","",I193+Data!I$493)</f>
        <v>9.23866</v>
      </c>
      <c r="L271" s="116">
        <f>IF(J193="","",J193+Data!J$493)</f>
        <v>9.36032</v>
      </c>
      <c r="M271" s="116">
        <f>IF(K193="","",K193+Data!K$493)</f>
        <v>9.118920000000001</v>
      </c>
      <c r="N271" s="116">
        <f>IF(L193="","",L193+Data!L$493)</f>
        <v>9.16858</v>
      </c>
      <c r="O271" s="116">
        <f>IF(M193="","",M193+Data!M$493)</f>
        <v>8.78962</v>
      </c>
      <c r="P271" s="116">
        <f>IF(N193="","",N193+Data!N$493)</f>
        <v>8.037360000000001</v>
      </c>
    </row>
    <row r="272" spans="1:16" ht="12.75">
      <c r="A272" s="117"/>
      <c r="B272" s="151">
        <f t="shared" si="4"/>
        <v>38064</v>
      </c>
      <c r="C272" s="110"/>
      <c r="D272" s="110"/>
      <c r="E272" s="116">
        <f>IF(C194="","",C194+Data!C$493)</f>
      </c>
      <c r="F272" s="116">
        <f>IF(D194="","",D194+Data!D$493)</f>
      </c>
      <c r="G272" s="116">
        <f>IF(E194="","",E194+Data!E$493)</f>
      </c>
      <c r="H272" s="116">
        <f>IF(F194="","",F194+Data!F$493)</f>
      </c>
      <c r="I272" s="116">
        <f>IF(G194="","",G194+Data!G$493)</f>
      </c>
      <c r="J272" s="116">
        <f>IF(H194="","",H194+Data!H$493)</f>
      </c>
      <c r="K272" s="116">
        <f>IF(I194="","",I194+Data!I$493)</f>
        <v>9.97866</v>
      </c>
      <c r="L272" s="116">
        <f>IF(J194="","",J194+Data!J$493)</f>
        <v>10.10032</v>
      </c>
      <c r="M272" s="116">
        <f>IF(K194="","",K194+Data!K$493)</f>
        <v>9.87142</v>
      </c>
      <c r="N272" s="116">
        <f>IF(L194="","",L194+Data!L$493)</f>
        <v>9.92108</v>
      </c>
      <c r="O272" s="116">
        <f>IF(M194="","",M194+Data!M$493)</f>
        <v>9.43212</v>
      </c>
      <c r="P272" s="116">
        <f>IF(N194="","",N194+Data!N$493)</f>
        <v>8.46236</v>
      </c>
    </row>
    <row r="273" spans="1:16" ht="12.75">
      <c r="A273" s="117"/>
      <c r="B273" s="151">
        <f t="shared" si="4"/>
        <v>38071</v>
      </c>
      <c r="C273" s="110"/>
      <c r="D273" s="110"/>
      <c r="E273" s="116">
        <f>IF(C195="","",C195+Data!C$493)</f>
      </c>
      <c r="F273" s="116">
        <f>IF(D195="","",D195+Data!D$493)</f>
      </c>
      <c r="G273" s="116">
        <f>IF(E195="","",E195+Data!E$493)</f>
      </c>
      <c r="H273" s="116">
        <f>IF(F195="","",F195+Data!F$493)</f>
      </c>
      <c r="I273" s="116">
        <f>IF(G195="","",G195+Data!G$493)</f>
      </c>
      <c r="J273" s="116">
        <f>IF(H195="","",H195+Data!H$493)</f>
      </c>
      <c r="K273" s="116">
        <f>IF(I195="","",I195+Data!I$493)</f>
        <v>10.08366</v>
      </c>
      <c r="L273" s="116">
        <f>IF(J195="","",J195+Data!J$493)</f>
        <v>10.20532</v>
      </c>
      <c r="M273" s="116">
        <f>IF(K195="","",K195+Data!K$493)</f>
        <v>9.948920000000001</v>
      </c>
      <c r="N273" s="116">
        <f>IF(L195="","",L195+Data!L$493)</f>
        <v>9.99858</v>
      </c>
      <c r="O273" s="116">
        <f>IF(M195="","",M195+Data!M$493)</f>
        <v>9.72712</v>
      </c>
      <c r="P273" s="116">
        <f>IF(N195="","",N195+Data!N$493)</f>
        <v>8.682360000000001</v>
      </c>
    </row>
    <row r="274" spans="1:16" ht="12.75">
      <c r="A274" s="117"/>
      <c r="B274" s="151">
        <f t="shared" si="4"/>
        <v>38078</v>
      </c>
      <c r="C274" s="110"/>
      <c r="D274" s="110"/>
      <c r="E274" s="116">
        <f>IF(C196="","",C196+Data!C$493)</f>
      </c>
      <c r="F274" s="116">
        <f>IF(D196="","",D196+Data!D$493)</f>
      </c>
      <c r="G274" s="116">
        <f>IF(E196="","",E196+Data!E$493)</f>
      </c>
      <c r="H274" s="116">
        <f>IF(F196="","",F196+Data!F$493)</f>
      </c>
      <c r="I274" s="116">
        <f>IF(G196="","",G196+Data!G$493)</f>
      </c>
      <c r="J274" s="116">
        <f>IF(H196="","",H196+Data!H$493)</f>
      </c>
      <c r="K274" s="116">
        <f>IF(I196="","",I196+Data!I$493)</f>
        <v>10.09366</v>
      </c>
      <c r="L274" s="116">
        <f>IF(J196="","",J196+Data!J$493)</f>
        <v>10.21532</v>
      </c>
      <c r="M274" s="116">
        <f>IF(K196="","",K196+Data!K$493)</f>
        <v>10.053920000000002</v>
      </c>
      <c r="N274" s="116">
        <f>IF(L196="","",L196+Data!L$493)</f>
        <v>10.103580000000001</v>
      </c>
      <c r="O274" s="116">
        <f>IF(M196="","",M196+Data!M$493)</f>
        <v>9.612119999999999</v>
      </c>
      <c r="P274" s="116">
        <f>IF(N196="","",N196+Data!N$493)</f>
        <v>8.457360000000001</v>
      </c>
    </row>
    <row r="275" spans="1:16" ht="12.75">
      <c r="A275" s="117"/>
      <c r="B275" s="151">
        <f t="shared" si="4"/>
        <v>38085</v>
      </c>
      <c r="C275" s="110"/>
      <c r="D275" s="110"/>
      <c r="E275" s="116">
        <f>IF(C197="","",C197+Data!C$493)</f>
      </c>
      <c r="F275" s="116">
        <f>IF(D197="","",D197+Data!D$493)</f>
      </c>
      <c r="G275" s="116">
        <f>IF(E197="","",E197+Data!E$493)</f>
      </c>
      <c r="H275" s="116">
        <f>IF(F197="","",F197+Data!F$493)</f>
      </c>
      <c r="I275" s="116">
        <f>IF(G197="","",G197+Data!G$493)</f>
      </c>
      <c r="J275" s="116">
        <f>IF(H197="","",H197+Data!H$493)</f>
      </c>
      <c r="K275" s="116">
        <f>IF(I197="","",I197+Data!I$493)</f>
        <v>9.67866</v>
      </c>
      <c r="L275" s="116">
        <f>IF(J197="","",J197+Data!J$493)</f>
        <v>9.800320000000001</v>
      </c>
      <c r="M275" s="116">
        <f>IF(K197="","",K197+Data!K$493)</f>
        <v>9.671420000000001</v>
      </c>
      <c r="N275" s="116">
        <f>IF(L197="","",L197+Data!L$493)</f>
        <v>9.72108</v>
      </c>
      <c r="O275" s="116">
        <f>IF(M197="","",M197+Data!M$493)</f>
        <v>9.37712</v>
      </c>
      <c r="P275" s="116">
        <f>IF(N197="","",N197+Data!N$493)</f>
        <v>8.31736</v>
      </c>
    </row>
    <row r="276" spans="1:16" ht="12.75">
      <c r="A276" s="117"/>
      <c r="B276" s="151">
        <f t="shared" si="4"/>
        <v>38092</v>
      </c>
      <c r="C276" s="110"/>
      <c r="D276" s="110"/>
      <c r="E276" s="116">
        <f>IF(C198="","",C198+Data!C$493)</f>
      </c>
      <c r="F276" s="116">
        <f>IF(D198="","",D198+Data!D$493)</f>
      </c>
      <c r="G276" s="116">
        <f>IF(E198="","",E198+Data!E$493)</f>
      </c>
      <c r="H276" s="116">
        <f>IF(F198="","",F198+Data!F$493)</f>
      </c>
      <c r="I276" s="116">
        <f>IF(G198="","",G198+Data!G$493)</f>
      </c>
      <c r="J276" s="116">
        <f>IF(H198="","",H198+Data!H$493)</f>
      </c>
      <c r="K276" s="116">
        <f>IF(I198="","",I198+Data!I$493)</f>
        <v>9.42866</v>
      </c>
      <c r="L276" s="116">
        <f>IF(J198="","",J198+Data!J$493)</f>
        <v>9.550320000000001</v>
      </c>
      <c r="M276" s="116">
        <f>IF(K198="","",K198+Data!K$493)</f>
        <v>9.42642</v>
      </c>
      <c r="N276" s="116">
        <f>IF(L198="","",L198+Data!L$493)</f>
        <v>9.47608</v>
      </c>
      <c r="O276" s="116">
        <f>IF(M198="","",M198+Data!M$493)</f>
        <v>8.90212</v>
      </c>
      <c r="P276" s="116">
        <f>IF(N198="","",N198+Data!N$493)</f>
        <v>7.64236</v>
      </c>
    </row>
    <row r="277" spans="1:16" ht="12.75">
      <c r="A277" s="117"/>
      <c r="B277" s="151">
        <f t="shared" si="4"/>
        <v>38099</v>
      </c>
      <c r="C277" s="110"/>
      <c r="D277" s="110"/>
      <c r="E277" s="116">
        <f>IF(C199="","",C199+Data!C$493)</f>
      </c>
      <c r="F277" s="116">
        <f>IF(D199="","",D199+Data!D$493)</f>
      </c>
      <c r="G277" s="116">
        <f>IF(E199="","",E199+Data!E$493)</f>
      </c>
      <c r="H277" s="116">
        <f>IF(F199="","",F199+Data!F$493)</f>
      </c>
      <c r="I277" s="116">
        <f>IF(G199="","",G199+Data!G$493)</f>
      </c>
      <c r="J277" s="116">
        <f>IF(H199="","",H199+Data!H$493)</f>
      </c>
      <c r="K277" s="116">
        <f>IF(I199="","",I199+Data!I$493)</f>
        <v>9.26866</v>
      </c>
      <c r="L277" s="116">
        <f>IF(J199="","",J199+Data!J$493)</f>
        <v>9.390320000000001</v>
      </c>
      <c r="M277" s="116">
        <f>IF(K199="","",K199+Data!K$493)</f>
        <v>9.181420000000001</v>
      </c>
      <c r="N277" s="116">
        <f>IF(L199="","",L199+Data!L$493)</f>
        <v>9.23108</v>
      </c>
      <c r="O277" s="116">
        <f>IF(M199="","",M199+Data!M$493)</f>
        <v>8.72962</v>
      </c>
      <c r="P277" s="116">
        <f>IF(N199="","",N199+Data!N$493)</f>
        <v>7.74986</v>
      </c>
    </row>
    <row r="278" spans="1:16" ht="12.75">
      <c r="A278" s="117"/>
      <c r="B278" s="151">
        <f t="shared" si="4"/>
        <v>38106</v>
      </c>
      <c r="C278" s="110"/>
      <c r="D278" s="110"/>
      <c r="E278" s="116">
        <f>IF(C200="","",C200+Data!C$493)</f>
      </c>
      <c r="F278" s="116">
        <f>IF(D200="","",D200+Data!D$493)</f>
      </c>
      <c r="G278" s="116">
        <f>IF(E200="","",E200+Data!E$493)</f>
      </c>
      <c r="H278" s="116">
        <f>IF(F200="","",F200+Data!F$493)</f>
      </c>
      <c r="I278" s="116">
        <f>IF(G200="","",G200+Data!G$493)</f>
      </c>
      <c r="J278" s="116">
        <f>IF(H200="","",H200+Data!H$493)</f>
      </c>
      <c r="K278" s="116">
        <f>IF(I200="","",I200+Data!I$493)</f>
        <v>9.94366</v>
      </c>
      <c r="L278" s="116">
        <f>IF(J200="","",J200+Data!J$493)</f>
        <v>10.06532</v>
      </c>
      <c r="M278" s="116">
        <f>IF(K200="","",K200+Data!K$493)</f>
        <v>9.78142</v>
      </c>
      <c r="N278" s="116">
        <f>IF(L200="","",L200+Data!L$493)</f>
        <v>9.83108</v>
      </c>
      <c r="O278" s="116">
        <f>IF(M200="","",M200+Data!M$493)</f>
        <v>9.17212</v>
      </c>
      <c r="P278" s="116">
        <f>IF(N200="","",N200+Data!N$493)</f>
        <v>7.94236</v>
      </c>
    </row>
    <row r="279" spans="1:16" ht="12.75">
      <c r="A279" s="117"/>
      <c r="B279" s="151">
        <f t="shared" si="4"/>
        <v>38113</v>
      </c>
      <c r="C279" s="110"/>
      <c r="D279" s="110"/>
      <c r="E279" s="116">
        <f>IF(C201="","",C201+Data!C$493)</f>
      </c>
      <c r="F279" s="116">
        <f>IF(D201="","",D201+Data!D$493)</f>
      </c>
      <c r="G279" s="116">
        <f>IF(E201="","",E201+Data!E$493)</f>
      </c>
      <c r="H279" s="116">
        <f>IF(F201="","",F201+Data!F$493)</f>
      </c>
      <c r="I279" s="116">
        <f>IF(G201="","",G201+Data!G$493)</f>
      </c>
      <c r="J279" s="116">
        <f>IF(H201="","",H201+Data!H$493)</f>
      </c>
      <c r="K279" s="116">
        <f>IF(I201="","",I201+Data!I$493)</f>
      </c>
      <c r="L279" s="116">
        <f>IF(J201="","",J201+Data!J$493)</f>
      </c>
      <c r="M279" s="116">
        <f>IF(K201="","",K201+Data!K$493)</f>
        <v>9.786420000000001</v>
      </c>
      <c r="N279" s="116">
        <f>IF(L201="","",L201+Data!L$493)</f>
        <v>9.83608</v>
      </c>
      <c r="O279" s="116">
        <f>IF(M201="","",M201+Data!M$493)</f>
        <v>9.27712</v>
      </c>
      <c r="P279" s="116">
        <f>IF(N201="","",N201+Data!N$493)</f>
        <v>8.14736</v>
      </c>
    </row>
    <row r="280" spans="1:16" ht="12.75">
      <c r="A280" s="117"/>
      <c r="B280" s="151">
        <f t="shared" si="4"/>
        <v>38120</v>
      </c>
      <c r="C280" s="110"/>
      <c r="D280" s="110"/>
      <c r="E280" s="116">
        <f>IF(C202="","",C202+Data!C$493)</f>
      </c>
      <c r="F280" s="116">
        <f>IF(D202="","",D202+Data!D$493)</f>
      </c>
      <c r="G280" s="116">
        <f>IF(E202="","",E202+Data!E$493)</f>
      </c>
      <c r="H280" s="116">
        <f>IF(F202="","",F202+Data!F$493)</f>
      </c>
      <c r="I280" s="116">
        <f>IF(G202="","",G202+Data!G$493)</f>
      </c>
      <c r="J280" s="116">
        <f>IF(H202="","",H202+Data!H$493)</f>
      </c>
      <c r="K280" s="116">
        <f>IF(I202="","",I202+Data!I$493)</f>
      </c>
      <c r="L280" s="116">
        <f>IF(J202="","",J202+Data!J$493)</f>
      </c>
      <c r="M280" s="116">
        <f>IF(K202="","",K202+Data!K$493)</f>
        <v>9.60642</v>
      </c>
      <c r="N280" s="116">
        <f>IF(L202="","",L202+Data!L$493)</f>
        <v>9.65608</v>
      </c>
      <c r="O280" s="116">
        <f>IF(M202="","",M202+Data!M$493)</f>
        <v>9.04462</v>
      </c>
      <c r="P280" s="116">
        <f>IF(N202="","",N202+Data!N$493)</f>
        <v>7.82236</v>
      </c>
    </row>
    <row r="281" spans="1:16" ht="12.75">
      <c r="A281" s="117"/>
      <c r="B281" s="151">
        <f t="shared" si="4"/>
        <v>38127</v>
      </c>
      <c r="C281" s="110"/>
      <c r="D281" s="110"/>
      <c r="E281" s="116">
        <f>IF(C203="","",C203+Data!C$493)</f>
      </c>
      <c r="F281" s="116">
        <f>IF(D203="","",D203+Data!D$493)</f>
      </c>
      <c r="G281" s="116">
        <f>IF(E203="","",E203+Data!E$493)</f>
      </c>
      <c r="H281" s="116">
        <f>IF(F203="","",F203+Data!F$493)</f>
      </c>
      <c r="I281" s="116">
        <f>IF(G203="","",G203+Data!G$493)</f>
      </c>
      <c r="J281" s="116">
        <f>IF(H203="","",H203+Data!H$493)</f>
      </c>
      <c r="K281" s="116">
        <f>IF(I203="","",I203+Data!I$493)</f>
      </c>
      <c r="L281" s="116">
        <f>IF(J203="","",J203+Data!J$493)</f>
      </c>
      <c r="M281" s="116">
        <f>IF(K203="","",K203+Data!K$493)</f>
        <v>8.47142</v>
      </c>
      <c r="N281" s="116">
        <f>IF(L203="","",L203+Data!L$493)</f>
        <v>8.52108</v>
      </c>
      <c r="O281" s="116">
        <f>IF(M203="","",M203+Data!M$493)</f>
        <v>8.02712</v>
      </c>
      <c r="P281" s="116">
        <f>IF(N203="","",N203+Data!N$493)</f>
        <v>7.22236</v>
      </c>
    </row>
    <row r="282" spans="1:16" ht="12.75">
      <c r="A282" s="117"/>
      <c r="B282" s="151">
        <f t="shared" si="4"/>
        <v>38134</v>
      </c>
      <c r="C282" s="110"/>
      <c r="D282" s="110"/>
      <c r="E282" s="116">
        <f>IF(C204="","",C204+Data!C$493)</f>
      </c>
      <c r="F282" s="116">
        <f>IF(D204="","",D204+Data!D$493)</f>
      </c>
      <c r="G282" s="116">
        <f>IF(E204="","",E204+Data!E$493)</f>
      </c>
      <c r="H282" s="116">
        <f>IF(F204="","",F204+Data!F$493)</f>
      </c>
      <c r="I282" s="116">
        <f>IF(G204="","",G204+Data!G$493)</f>
      </c>
      <c r="J282" s="116">
        <f>IF(H204="","",H204+Data!H$493)</f>
      </c>
      <c r="K282" s="116">
        <f>IF(I204="","",I204+Data!I$493)</f>
      </c>
      <c r="L282" s="116">
        <f>IF(J204="","",J204+Data!J$493)</f>
      </c>
      <c r="M282" s="116">
        <f>IF(K204="","",K204+Data!K$493)</f>
        <v>8.001420000000001</v>
      </c>
      <c r="N282" s="116">
        <f>IF(L204="","",L204+Data!L$493)</f>
        <v>8.05108</v>
      </c>
      <c r="O282" s="116">
        <f>IF(M204="","",M204+Data!M$493)</f>
        <v>7.66212</v>
      </c>
      <c r="P282" s="116">
        <f>IF(N204="","",N204+Data!N$493)</f>
        <v>6.96736</v>
      </c>
    </row>
    <row r="283" spans="1:16" ht="12.75">
      <c r="A283" s="117"/>
      <c r="B283" s="151">
        <f t="shared" si="4"/>
        <v>38141</v>
      </c>
      <c r="C283" s="110"/>
      <c r="D283" s="110"/>
      <c r="E283" s="116">
        <f>IF(C205="","",C205+Data!C$493)</f>
      </c>
      <c r="F283" s="116">
        <f>IF(D205="","",D205+Data!D$493)</f>
      </c>
      <c r="G283" s="116">
        <f>IF(E205="","",E205+Data!E$493)</f>
      </c>
      <c r="H283" s="116">
        <f>IF(F205="","",F205+Data!F$493)</f>
      </c>
      <c r="I283" s="116">
        <f>IF(G205="","",G205+Data!G$493)</f>
      </c>
      <c r="J283" s="116">
        <f>IF(H205="","",H205+Data!H$493)</f>
      </c>
      <c r="K283" s="116">
        <f>IF(I205="","",I205+Data!I$493)</f>
      </c>
      <c r="L283" s="116">
        <f>IF(J205="","",J205+Data!J$493)</f>
      </c>
      <c r="M283" s="116">
        <f>IF(K205="","",K205+Data!K$493)</f>
        <v>7.841420000000001</v>
      </c>
      <c r="N283" s="116">
        <f>IF(L205="","",L205+Data!L$493)</f>
        <v>7.8910800000000005</v>
      </c>
      <c r="O283" s="116">
        <f>IF(M205="","",M205+Data!M$493)</f>
        <v>7.67212</v>
      </c>
      <c r="P283" s="116">
        <f>IF(N205="","",N205+Data!N$493)</f>
        <v>7.0823599999999995</v>
      </c>
    </row>
    <row r="284" spans="1:16" ht="12.75">
      <c r="A284" s="117"/>
      <c r="B284" s="151">
        <f t="shared" si="4"/>
        <v>38148</v>
      </c>
      <c r="C284" s="110"/>
      <c r="D284" s="110"/>
      <c r="E284" s="116">
        <f>IF(C206="","",C206+Data!C$493)</f>
      </c>
      <c r="F284" s="116">
        <f>IF(D206="","",D206+Data!D$493)</f>
      </c>
      <c r="G284" s="116">
        <f>IF(E206="","",E206+Data!E$493)</f>
      </c>
      <c r="H284" s="116">
        <f>IF(F206="","",F206+Data!F$493)</f>
      </c>
      <c r="I284" s="116">
        <f>IF(G206="","",G206+Data!G$493)</f>
      </c>
      <c r="J284" s="116">
        <f>IF(H206="","",H206+Data!H$493)</f>
      </c>
      <c r="K284" s="116">
        <f>IF(I206="","",I206+Data!I$493)</f>
      </c>
      <c r="L284" s="116">
        <f>IF(J206="","",J206+Data!J$493)</f>
      </c>
      <c r="M284" s="116">
        <f>IF(K206="","",K206+Data!K$493)</f>
        <v>8.251420000000001</v>
      </c>
      <c r="N284" s="116">
        <f>IF(L206="","",L206+Data!L$493)</f>
        <v>8.30108</v>
      </c>
      <c r="O284" s="116">
        <f>IF(M206="","",M206+Data!M$493)</f>
        <v>7.71212</v>
      </c>
      <c r="P284" s="116">
        <f>IF(N206="","",N206+Data!N$493)</f>
        <v>6.81486</v>
      </c>
    </row>
    <row r="285" spans="1:16" ht="12.75">
      <c r="A285" s="117"/>
      <c r="B285" s="151">
        <f t="shared" si="4"/>
        <v>38155</v>
      </c>
      <c r="C285" s="110"/>
      <c r="D285" s="110"/>
      <c r="E285" s="116">
        <f>IF(C207="","",C207+Data!C$493)</f>
      </c>
      <c r="F285" s="116">
        <f>IF(D207="","",D207+Data!D$493)</f>
      </c>
      <c r="G285" s="116">
        <f>IF(E207="","",E207+Data!E$493)</f>
      </c>
      <c r="H285" s="116">
        <f>IF(F207="","",F207+Data!F$493)</f>
      </c>
      <c r="I285" s="116">
        <f>IF(G207="","",G207+Data!G$493)</f>
      </c>
      <c r="J285" s="116">
        <f>IF(H207="","",H207+Data!H$493)</f>
      </c>
      <c r="K285" s="116">
        <f>IF(I207="","",I207+Data!I$493)</f>
      </c>
      <c r="L285" s="116">
        <f>IF(J207="","",J207+Data!J$493)</f>
      </c>
      <c r="M285" s="116">
        <f>IF(K207="","",K207+Data!K$493)</f>
        <v>8.411420000000001</v>
      </c>
      <c r="N285" s="116">
        <f>IF(L207="","",L207+Data!L$493)</f>
        <v>8.46108</v>
      </c>
      <c r="O285" s="116">
        <f>IF(M207="","",M207+Data!M$493)</f>
        <v>7.81212</v>
      </c>
      <c r="P285" s="116">
        <f>IF(N207="","",N207+Data!N$493)</f>
        <v>6.88236</v>
      </c>
    </row>
    <row r="286" spans="1:16" ht="12.75">
      <c r="A286" s="117"/>
      <c r="B286" s="151">
        <f t="shared" si="4"/>
        <v>38162</v>
      </c>
      <c r="C286" s="110"/>
      <c r="D286" s="110"/>
      <c r="E286" s="116">
        <f>IF(C208="","",C208+Data!C$493)</f>
      </c>
      <c r="F286" s="116">
        <f>IF(D208="","",D208+Data!D$493)</f>
      </c>
      <c r="G286" s="116">
        <f>IF(E208="","",E208+Data!E$493)</f>
      </c>
      <c r="H286" s="116">
        <f>IF(F208="","",F208+Data!F$493)</f>
      </c>
      <c r="I286" s="116">
        <f>IF(G208="","",G208+Data!G$493)</f>
      </c>
      <c r="J286" s="116">
        <f>IF(H208="","",H208+Data!H$493)</f>
      </c>
      <c r="K286" s="116">
        <f>IF(I208="","",I208+Data!I$493)</f>
      </c>
      <c r="L286" s="116">
        <f>IF(J208="","",J208+Data!J$493)</f>
      </c>
      <c r="M286" s="116">
        <f>IF(K208="","",K208+Data!K$493)</f>
        <v>8.99642</v>
      </c>
      <c r="N286" s="116">
        <f>IF(L208="","",L208+Data!L$493)</f>
        <v>9.04608</v>
      </c>
      <c r="O286" s="116">
        <f>IF(M208="","",M208+Data!M$493)</f>
        <v>8.34712</v>
      </c>
      <c r="P286" s="116">
        <f>IF(N208="","",N208+Data!N$493)</f>
        <v>7.30236</v>
      </c>
    </row>
    <row r="287" spans="1:16" ht="12.75">
      <c r="A287" s="117"/>
      <c r="B287" s="151">
        <f t="shared" si="4"/>
        <v>38169</v>
      </c>
      <c r="C287" s="110"/>
      <c r="D287" s="110"/>
      <c r="E287" s="116">
        <f>IF(C209="","",C209+Data!C$493)</f>
      </c>
      <c r="F287" s="116">
        <f>IF(D209="","",D209+Data!D$493)</f>
      </c>
      <c r="G287" s="116">
        <f>IF(E209="","",E209+Data!E$493)</f>
      </c>
      <c r="H287" s="116">
        <f>IF(F209="","",F209+Data!F$493)</f>
      </c>
      <c r="I287" s="116">
        <f>IF(G209="","",G209+Data!G$493)</f>
      </c>
      <c r="J287" s="116">
        <f>IF(H209="","",H209+Data!H$493)</f>
      </c>
      <c r="K287" s="116">
        <f>IF(I209="","",I209+Data!I$493)</f>
      </c>
      <c r="L287" s="116">
        <f>IF(J209="","",J209+Data!J$493)</f>
      </c>
      <c r="M287" s="116">
        <f>IF(K209="","",K209+Data!K$493)</f>
      </c>
      <c r="N287" s="116">
        <f>IF(L209="","",L209+Data!L$493)</f>
      </c>
      <c r="O287" s="116">
        <f>IF(M209="","",M209+Data!M$493)</f>
        <v>7.9046199999999995</v>
      </c>
      <c r="P287" s="116">
        <f>IF(N209="","",N209+Data!N$493)</f>
        <v>6.86486</v>
      </c>
    </row>
    <row r="288" spans="1:16" ht="12.75">
      <c r="A288" s="117"/>
      <c r="B288" s="151">
        <f t="shared" si="4"/>
        <v>38176</v>
      </c>
      <c r="C288" s="110"/>
      <c r="D288" s="110"/>
      <c r="E288" s="116">
        <f>IF(C210="","",C210+Data!C$493)</f>
      </c>
      <c r="F288" s="116">
        <f>IF(D210="","",D210+Data!D$493)</f>
      </c>
      <c r="G288" s="116">
        <f>IF(E210="","",E210+Data!E$493)</f>
      </c>
      <c r="H288" s="116">
        <f>IF(F210="","",F210+Data!F$493)</f>
      </c>
      <c r="I288" s="116">
        <f>IF(G210="","",G210+Data!G$493)</f>
      </c>
      <c r="J288" s="116">
        <f>IF(H210="","",H210+Data!H$493)</f>
      </c>
      <c r="K288" s="116">
        <f>IF(I210="","",I210+Data!I$493)</f>
      </c>
      <c r="L288" s="116">
        <f>IF(J210="","",J210+Data!J$493)</f>
      </c>
      <c r="M288" s="116">
        <f>IF(K210="","",K210+Data!K$493)</f>
      </c>
      <c r="N288" s="116">
        <f>IF(L210="","",L210+Data!L$493)</f>
      </c>
      <c r="O288" s="116">
        <f>IF(M210="","",M210+Data!M$493)</f>
        <v>7.997120000000001</v>
      </c>
      <c r="P288" s="116">
        <f>IF(N210="","",N210+Data!N$493)</f>
        <v>6.73486</v>
      </c>
    </row>
    <row r="289" spans="1:16" ht="12.75">
      <c r="A289" s="117"/>
      <c r="B289" s="151">
        <f t="shared" si="4"/>
        <v>38183</v>
      </c>
      <c r="C289" s="110"/>
      <c r="D289" s="110"/>
      <c r="E289" s="116">
        <f>IF(C211="","",C211+Data!C$493)</f>
      </c>
      <c r="F289" s="116">
        <f>IF(D211="","",D211+Data!D$493)</f>
      </c>
      <c r="G289" s="116">
        <f>IF(E211="","",E211+Data!E$493)</f>
      </c>
      <c r="H289" s="116">
        <f>IF(F211="","",F211+Data!F$493)</f>
      </c>
      <c r="I289" s="116">
        <f>IF(G211="","",G211+Data!G$493)</f>
      </c>
      <c r="J289" s="116">
        <f>IF(H211="","",H211+Data!H$493)</f>
      </c>
      <c r="K289" s="116">
        <f>IF(I211="","",I211+Data!I$493)</f>
      </c>
      <c r="L289" s="116">
        <f>IF(J211="","",J211+Data!J$493)</f>
      </c>
      <c r="M289" s="116">
        <f>IF(K211="","",K211+Data!K$493)</f>
      </c>
      <c r="N289" s="116">
        <f>IF(L211="","",L211+Data!L$493)</f>
      </c>
      <c r="O289" s="116">
        <f>IF(M211="","",M211+Data!M$493)</f>
        <v>7.37712</v>
      </c>
      <c r="P289" s="116">
        <f>IF(N211="","",N211+Data!N$493)</f>
        <v>6.51736</v>
      </c>
    </row>
    <row r="290" spans="1:16" ht="12.75">
      <c r="A290" s="117"/>
      <c r="B290" s="151">
        <f t="shared" si="4"/>
        <v>38190</v>
      </c>
      <c r="C290" s="110"/>
      <c r="D290" s="110"/>
      <c r="E290" s="116">
        <f>IF(C212="","",C212+Data!C$493)</f>
      </c>
      <c r="F290" s="116">
        <f>IF(D212="","",D212+Data!D$493)</f>
      </c>
      <c r="G290" s="116">
        <f>IF(E212="","",E212+Data!E$493)</f>
      </c>
      <c r="H290" s="116">
        <f>IF(F212="","",F212+Data!F$493)</f>
      </c>
      <c r="I290" s="116">
        <f>IF(G212="","",G212+Data!G$493)</f>
      </c>
      <c r="J290" s="116">
        <f>IF(H212="","",H212+Data!H$493)</f>
      </c>
      <c r="K290" s="116">
        <f>IF(I212="","",I212+Data!I$493)</f>
      </c>
      <c r="L290" s="116">
        <f>IF(J212="","",J212+Data!J$493)</f>
      </c>
      <c r="M290" s="116">
        <f>IF(K212="","",K212+Data!K$493)</f>
      </c>
      <c r="N290" s="116">
        <f>IF(L212="","",L212+Data!L$493)</f>
      </c>
      <c r="O290" s="116">
        <f>IF(M212="","",M212+Data!M$493)</f>
        <v>6.44212</v>
      </c>
      <c r="P290" s="116">
        <f>IF(N212="","",N212+Data!N$493)</f>
        <v>5.90236</v>
      </c>
    </row>
    <row r="291" spans="1:16" ht="12.75">
      <c r="A291" s="117"/>
      <c r="B291" s="151">
        <f t="shared" si="4"/>
        <v>38197</v>
      </c>
      <c r="C291" s="110"/>
      <c r="D291" s="110"/>
      <c r="E291" s="116">
        <f>IF(C213="","",C213+Data!C$493)</f>
      </c>
      <c r="F291" s="116">
        <f>IF(D213="","",D213+Data!D$493)</f>
      </c>
      <c r="G291" s="116">
        <f>IF(E213="","",E213+Data!E$493)</f>
      </c>
      <c r="H291" s="116">
        <f>IF(F213="","",F213+Data!F$493)</f>
      </c>
      <c r="I291" s="116">
        <f>IF(G213="","",G213+Data!G$493)</f>
      </c>
      <c r="J291" s="116">
        <f>IF(H213="","",H213+Data!H$493)</f>
      </c>
      <c r="K291" s="116">
        <f>IF(I213="","",I213+Data!I$493)</f>
      </c>
      <c r="L291" s="116">
        <f>IF(J213="","",J213+Data!J$493)</f>
      </c>
      <c r="M291" s="116">
        <f>IF(K213="","",K213+Data!K$493)</f>
      </c>
      <c r="N291" s="116">
        <f>IF(L213="","",L213+Data!L$493)</f>
      </c>
      <c r="O291" s="116">
        <f>IF(M213="","",M213+Data!M$493)</f>
        <v>6.11212</v>
      </c>
      <c r="P291" s="116">
        <f>IF(N213="","",N213+Data!N$493)</f>
        <v>5.79736</v>
      </c>
    </row>
    <row r="292" spans="1:16" ht="12.75">
      <c r="A292" s="117"/>
      <c r="B292" s="151">
        <f>B291+7</f>
        <v>38204</v>
      </c>
      <c r="C292" s="110"/>
      <c r="D292" s="110"/>
      <c r="E292" s="116">
        <f>IF(C214="","",C214+Data!C$493)</f>
      </c>
      <c r="F292" s="116">
        <f>IF(D214="","",D214+Data!D$493)</f>
      </c>
      <c r="G292" s="116">
        <f>IF(E214="","",E214+Data!E$493)</f>
      </c>
      <c r="H292" s="116">
        <f>IF(F214="","",F214+Data!F$493)</f>
      </c>
      <c r="I292" s="116">
        <f>IF(G214="","",G214+Data!G$493)</f>
      </c>
      <c r="J292" s="116">
        <f>IF(H214="","",H214+Data!H$493)</f>
      </c>
      <c r="K292" s="116">
        <f>IF(I214="","",I214+Data!I$493)</f>
      </c>
      <c r="L292" s="116">
        <f>IF(J214="","",J214+Data!J$493)</f>
      </c>
      <c r="M292" s="116">
        <f>IF(K214="","",K214+Data!K$493)</f>
      </c>
      <c r="N292" s="116">
        <f>IF(L214="","",L214+Data!L$493)</f>
      </c>
      <c r="O292" s="116">
        <f>IF(M214="","",M214+Data!M$493)</f>
      </c>
      <c r="P292" s="116">
        <f>IF(N214="","",N214+Data!N$493)</f>
        <v>5.71236</v>
      </c>
    </row>
    <row r="293" spans="1:16" ht="12.75">
      <c r="A293" s="117"/>
      <c r="B293" s="151">
        <f>B292+7</f>
        <v>38211</v>
      </c>
      <c r="C293" s="110"/>
      <c r="D293" s="110"/>
      <c r="E293" s="116">
        <f>IF(C215="","",C215+Data!C$493)</f>
      </c>
      <c r="F293" s="116">
        <f>IF(D215="","",D215+Data!D$493)</f>
      </c>
      <c r="G293" s="116">
        <f>IF(E215="","",E215+Data!E$493)</f>
      </c>
      <c r="H293" s="116">
        <f>IF(F215="","",F215+Data!F$493)</f>
      </c>
      <c r="I293" s="116">
        <f>IF(G215="","",G215+Data!G$493)</f>
      </c>
      <c r="J293" s="116">
        <f>IF(H215="","",H215+Data!H$493)</f>
      </c>
      <c r="K293" s="116">
        <f>IF(I215="","",I215+Data!I$493)</f>
      </c>
      <c r="L293" s="116">
        <f>IF(J215="","",J215+Data!J$493)</f>
      </c>
      <c r="M293" s="116">
        <f>IF(K215="","",K215+Data!K$493)</f>
      </c>
      <c r="N293" s="116">
        <f>IF(L215="","",L215+Data!L$493)</f>
      </c>
      <c r="O293" s="116">
        <f>IF(M215="","",M215+Data!M$493)</f>
      </c>
      <c r="P293" s="116">
        <f>IF(N215="","",N215+Data!N$493)</f>
        <v>5.79736</v>
      </c>
    </row>
    <row r="294" spans="1:16" ht="12.75">
      <c r="A294" s="119"/>
      <c r="B294" s="151">
        <f>B293+7</f>
        <v>38218</v>
      </c>
      <c r="C294" s="115"/>
      <c r="D294" s="115"/>
      <c r="E294" s="116">
        <f>IF(C216="","",C216+Data!C$493)</f>
      </c>
      <c r="F294" s="116">
        <f>IF(D216="","",D216+Data!D$493)</f>
      </c>
      <c r="G294" s="116">
        <f>IF(E216="","",E216+Data!E$493)</f>
      </c>
      <c r="H294" s="116">
        <f>IF(F216="","",F216+Data!F$493)</f>
      </c>
      <c r="I294" s="116">
        <f>IF(G216="","",G216+Data!G$493)</f>
      </c>
      <c r="J294" s="116">
        <f>IF(H216="","",H216+Data!H$493)</f>
      </c>
      <c r="K294" s="116">
        <f>IF(I216="","",I216+Data!I$493)</f>
      </c>
      <c r="L294" s="116">
        <f>IF(J216="","",J216+Data!J$493)</f>
      </c>
      <c r="M294" s="116">
        <f>IF(K216="","",K216+Data!K$493)</f>
      </c>
      <c r="N294" s="116">
        <f>IF(L216="","",L216+Data!L$493)</f>
      </c>
      <c r="O294" s="116">
        <f>IF(M216="","",M216+Data!M$493)</f>
      </c>
      <c r="P294" s="116">
        <f>IF(N216="","",N216+Data!N$493)</f>
        <v>5.87986</v>
      </c>
    </row>
    <row r="295" spans="1:16" ht="12.75">
      <c r="A295" s="119"/>
      <c r="B295" s="151">
        <f>B294+7</f>
        <v>38225</v>
      </c>
      <c r="C295" s="115"/>
      <c r="D295" s="115"/>
      <c r="E295" s="116">
        <f>IF(C217="","",C217+Data!C$493)</f>
      </c>
      <c r="F295" s="116">
        <f>IF(D217="","",D217+Data!D$493)</f>
      </c>
      <c r="G295" s="116">
        <f>IF(E217="","",E217+Data!E$493)</f>
      </c>
      <c r="H295" s="116">
        <f>IF(F217="","",F217+Data!F$493)</f>
      </c>
      <c r="I295" s="116">
        <f>IF(G217="","",G217+Data!G$493)</f>
      </c>
      <c r="J295" s="116">
        <f>IF(H217="","",H217+Data!H$493)</f>
      </c>
      <c r="K295" s="116">
        <f>IF(I217="","",I217+Data!I$493)</f>
      </c>
      <c r="L295" s="116">
        <f>IF(J217="","",J217+Data!J$493)</f>
      </c>
      <c r="M295" s="116">
        <f>IF(K217="","",K217+Data!K$493)</f>
      </c>
      <c r="N295" s="116">
        <f>IF(L217="","",L217+Data!L$493)</f>
      </c>
      <c r="O295" s="116">
        <f>IF(M217="","",M217+Data!M$493)</f>
      </c>
      <c r="P295" s="116">
        <f>IF(N217="","",N217+Data!N$493)</f>
        <v>6.06486</v>
      </c>
    </row>
    <row r="296" spans="1:16" ht="13.5" thickBot="1">
      <c r="A296" s="109"/>
      <c r="B296" s="109"/>
      <c r="C296" s="109"/>
      <c r="D296" s="109"/>
      <c r="E296" s="109"/>
      <c r="F296" s="109"/>
      <c r="G296" s="109"/>
      <c r="H296" s="109"/>
      <c r="I296" s="109"/>
      <c r="J296" s="109"/>
      <c r="K296" s="109"/>
      <c r="L296" s="109"/>
      <c r="M296" s="109"/>
      <c r="N296" s="109"/>
      <c r="O296" s="109"/>
      <c r="P296" s="109"/>
    </row>
    <row r="297" spans="1:16" ht="12.75">
      <c r="A297" s="244" t="s">
        <v>110</v>
      </c>
      <c r="B297" s="110"/>
      <c r="C297" s="110"/>
      <c r="D297" s="110"/>
      <c r="E297" s="153"/>
      <c r="F297" s="153"/>
      <c r="G297" s="153"/>
      <c r="H297" s="153"/>
      <c r="I297" s="153"/>
      <c r="J297" s="153"/>
      <c r="K297" s="153"/>
      <c r="L297" s="153"/>
      <c r="M297" s="153"/>
      <c r="N297" s="153"/>
      <c r="O297" s="153"/>
      <c r="P297" s="153"/>
    </row>
    <row r="298" spans="1:16" ht="12.75">
      <c r="A298" s="145"/>
      <c r="B298" s="147"/>
      <c r="C298" s="147"/>
      <c r="D298" s="147"/>
      <c r="E298" s="254"/>
      <c r="F298" s="254"/>
      <c r="G298" s="254"/>
      <c r="H298" s="254"/>
      <c r="I298" s="254"/>
      <c r="J298" s="254"/>
      <c r="K298" s="254"/>
      <c r="L298" s="254"/>
      <c r="M298" s="254"/>
      <c r="N298" s="254"/>
      <c r="O298" s="254"/>
      <c r="P298" s="254"/>
    </row>
    <row r="299" spans="1:16" ht="12.75">
      <c r="A299" s="145"/>
      <c r="B299" s="147"/>
      <c r="C299" s="147"/>
      <c r="D299" s="147"/>
      <c r="E299" s="254"/>
      <c r="F299" s="254"/>
      <c r="G299" s="254"/>
      <c r="H299" s="254"/>
      <c r="I299" s="254"/>
      <c r="J299" s="254"/>
      <c r="K299" s="254"/>
      <c r="L299" s="254"/>
      <c r="M299" s="254"/>
      <c r="N299" s="254"/>
      <c r="O299" s="254"/>
      <c r="P299" s="254"/>
    </row>
    <row r="300" spans="1:16" ht="13.5" thickBot="1">
      <c r="A300" s="229" t="s">
        <v>68</v>
      </c>
      <c r="B300" s="120"/>
      <c r="C300" s="120"/>
      <c r="D300" s="120"/>
      <c r="E300" s="120"/>
      <c r="F300" s="120"/>
      <c r="G300" s="120"/>
      <c r="H300" s="120"/>
      <c r="I300" s="120"/>
      <c r="J300" s="120"/>
      <c r="K300" s="120"/>
      <c r="L300" s="120"/>
      <c r="M300" s="120"/>
      <c r="N300" s="120"/>
      <c r="O300" s="120"/>
      <c r="P300" s="120"/>
    </row>
    <row r="301" spans="1:16" ht="12.75">
      <c r="A301" s="122" t="s">
        <v>80</v>
      </c>
      <c r="B301" s="155" t="s">
        <v>91</v>
      </c>
      <c r="C301" s="155" t="s">
        <v>136</v>
      </c>
      <c r="D301" s="121"/>
      <c r="E301" s="428" t="s">
        <v>92</v>
      </c>
      <c r="F301" s="428"/>
      <c r="G301" s="428"/>
      <c r="H301" s="428"/>
      <c r="I301" s="428"/>
      <c r="J301" s="428"/>
      <c r="K301" s="428"/>
      <c r="L301" s="428"/>
      <c r="M301" s="428"/>
      <c r="N301" s="428"/>
      <c r="O301" s="428"/>
      <c r="P301" s="428"/>
    </row>
    <row r="302" spans="1:16" ht="13.5" thickBot="1">
      <c r="A302" s="120" t="s">
        <v>144</v>
      </c>
      <c r="B302" s="230" t="s">
        <v>138</v>
      </c>
      <c r="C302" s="231" t="s">
        <v>139</v>
      </c>
      <c r="D302" s="230"/>
      <c r="E302" s="230" t="s">
        <v>192</v>
      </c>
      <c r="F302" s="230" t="s">
        <v>193</v>
      </c>
      <c r="G302" s="230" t="s">
        <v>194</v>
      </c>
      <c r="H302" s="230" t="s">
        <v>195</v>
      </c>
      <c r="I302" s="230" t="s">
        <v>196</v>
      </c>
      <c r="J302" s="230" t="s">
        <v>197</v>
      </c>
      <c r="K302" s="230" t="s">
        <v>198</v>
      </c>
      <c r="L302" s="230" t="s">
        <v>199</v>
      </c>
      <c r="M302" s="230" t="s">
        <v>200</v>
      </c>
      <c r="N302" s="230" t="s">
        <v>201</v>
      </c>
      <c r="O302" s="230" t="s">
        <v>202</v>
      </c>
      <c r="P302" s="230" t="s">
        <v>203</v>
      </c>
    </row>
    <row r="303" spans="1:16" ht="12.75">
      <c r="A303" s="122"/>
      <c r="B303" s="123"/>
      <c r="C303" s="121"/>
      <c r="D303" s="121"/>
      <c r="E303" s="429" t="s">
        <v>265</v>
      </c>
      <c r="F303" s="429"/>
      <c r="G303" s="429"/>
      <c r="H303" s="429"/>
      <c r="I303" s="429"/>
      <c r="J303" s="429"/>
      <c r="K303" s="429"/>
      <c r="L303" s="429"/>
      <c r="M303" s="429"/>
      <c r="N303" s="429"/>
      <c r="O303" s="429"/>
      <c r="P303" s="429"/>
    </row>
    <row r="304" spans="1:16" ht="12.75">
      <c r="A304" s="107">
        <v>2003</v>
      </c>
      <c r="B304" s="154">
        <v>37742</v>
      </c>
      <c r="C304" s="122"/>
      <c r="D304" s="122"/>
      <c r="E304" s="124"/>
      <c r="F304" s="124"/>
      <c r="G304" s="124"/>
      <c r="H304" s="124"/>
      <c r="I304" s="124"/>
      <c r="J304" s="124"/>
      <c r="K304" s="124"/>
      <c r="L304" s="124"/>
      <c r="M304" s="124"/>
      <c r="N304" s="124"/>
      <c r="O304" s="124"/>
      <c r="P304" s="124"/>
    </row>
    <row r="305" spans="1:16" ht="12.75">
      <c r="A305" s="125"/>
      <c r="B305" s="154">
        <f>B304+7</f>
        <v>37749</v>
      </c>
      <c r="C305" s="122"/>
      <c r="D305" s="122"/>
      <c r="E305" s="124"/>
      <c r="F305" s="124"/>
      <c r="G305" s="124"/>
      <c r="H305" s="124"/>
      <c r="I305" s="124"/>
      <c r="J305" s="124"/>
      <c r="K305" s="124"/>
      <c r="L305" s="124"/>
      <c r="M305" s="124"/>
      <c r="N305" s="124"/>
      <c r="O305" s="124"/>
      <c r="P305" s="124"/>
    </row>
    <row r="306" spans="1:16" ht="12.75">
      <c r="A306" s="125"/>
      <c r="B306" s="154">
        <f aca="true" t="shared" si="5" ref="B306:B369">B305+7</f>
        <v>37756</v>
      </c>
      <c r="C306" s="122"/>
      <c r="D306" s="122"/>
      <c r="E306" s="124"/>
      <c r="F306" s="124"/>
      <c r="G306" s="124"/>
      <c r="H306" s="124"/>
      <c r="I306" s="124"/>
      <c r="J306" s="124"/>
      <c r="K306" s="124"/>
      <c r="L306" s="124"/>
      <c r="M306" s="124"/>
      <c r="N306" s="124"/>
      <c r="O306" s="124"/>
      <c r="P306" s="124"/>
    </row>
    <row r="307" spans="1:16" ht="12.75">
      <c r="A307" s="125"/>
      <c r="B307" s="154">
        <f t="shared" si="5"/>
        <v>37763</v>
      </c>
      <c r="C307" s="155"/>
      <c r="D307" s="122"/>
      <c r="E307" s="124"/>
      <c r="F307" s="124"/>
      <c r="G307" s="124"/>
      <c r="H307" s="124"/>
      <c r="I307" s="124"/>
      <c r="J307" s="124"/>
      <c r="K307" s="124"/>
      <c r="L307" s="124"/>
      <c r="M307" s="124"/>
      <c r="N307" s="124"/>
      <c r="O307" s="124"/>
      <c r="P307" s="124"/>
    </row>
    <row r="308" spans="1:16" ht="12.75">
      <c r="A308" s="125"/>
      <c r="B308" s="154">
        <f t="shared" si="5"/>
        <v>37770</v>
      </c>
      <c r="C308" s="122"/>
      <c r="D308" s="122"/>
      <c r="E308" s="124"/>
      <c r="F308" s="124"/>
      <c r="G308" s="124"/>
      <c r="H308" s="124"/>
      <c r="I308" s="124"/>
      <c r="J308" s="124"/>
      <c r="K308" s="124"/>
      <c r="L308" s="124"/>
      <c r="M308" s="124"/>
      <c r="N308" s="124"/>
      <c r="O308" s="124"/>
      <c r="P308" s="124"/>
    </row>
    <row r="309" spans="1:16" ht="12.75">
      <c r="A309" s="125"/>
      <c r="B309" s="154">
        <f t="shared" si="5"/>
        <v>37777</v>
      </c>
      <c r="C309" s="122"/>
      <c r="D309" s="122"/>
      <c r="E309" s="124"/>
      <c r="F309" s="124"/>
      <c r="G309" s="124"/>
      <c r="H309" s="124"/>
      <c r="I309" s="124"/>
      <c r="J309" s="124"/>
      <c r="K309" s="124"/>
      <c r="L309" s="124"/>
      <c r="M309" s="124"/>
      <c r="N309" s="124"/>
      <c r="O309" s="124"/>
      <c r="P309" s="124"/>
    </row>
    <row r="310" spans="1:16" ht="12.75">
      <c r="A310" s="125"/>
      <c r="B310" s="154">
        <f t="shared" si="5"/>
        <v>37784</v>
      </c>
      <c r="C310" s="122"/>
      <c r="D310" s="122"/>
      <c r="E310" s="124"/>
      <c r="F310" s="124"/>
      <c r="G310" s="124"/>
      <c r="H310" s="124"/>
      <c r="I310" s="124"/>
      <c r="J310" s="124"/>
      <c r="K310" s="124"/>
      <c r="L310" s="124"/>
      <c r="M310" s="124"/>
      <c r="N310" s="124"/>
      <c r="O310" s="124"/>
      <c r="P310" s="124"/>
    </row>
    <row r="311" spans="1:16" ht="12.75">
      <c r="A311" s="125"/>
      <c r="B311" s="154">
        <f t="shared" si="5"/>
        <v>37791</v>
      </c>
      <c r="C311" s="122"/>
      <c r="D311" s="122"/>
      <c r="E311" s="124"/>
      <c r="F311" s="124"/>
      <c r="G311" s="124"/>
      <c r="H311" s="124"/>
      <c r="I311" s="124"/>
      <c r="J311" s="124"/>
      <c r="K311" s="124"/>
      <c r="L311" s="124"/>
      <c r="M311" s="124"/>
      <c r="N311" s="124"/>
      <c r="O311" s="124"/>
      <c r="P311" s="124"/>
    </row>
    <row r="312" spans="1:16" ht="12.75">
      <c r="A312" s="125"/>
      <c r="B312" s="154">
        <f t="shared" si="5"/>
        <v>37798</v>
      </c>
      <c r="C312" s="122"/>
      <c r="D312" s="122"/>
      <c r="E312" s="124"/>
      <c r="F312" s="124"/>
      <c r="G312" s="124"/>
      <c r="H312" s="124"/>
      <c r="I312" s="124"/>
      <c r="J312" s="124"/>
      <c r="K312" s="124"/>
      <c r="L312" s="124"/>
      <c r="M312" s="124"/>
      <c r="N312" s="124"/>
      <c r="O312" s="124"/>
      <c r="P312" s="124"/>
    </row>
    <row r="313" spans="1:16" ht="12.75">
      <c r="A313" s="125"/>
      <c r="B313" s="154">
        <f t="shared" si="5"/>
        <v>37805</v>
      </c>
      <c r="C313" s="122"/>
      <c r="D313" s="122"/>
      <c r="E313" s="124"/>
      <c r="F313" s="124"/>
      <c r="G313" s="124"/>
      <c r="H313" s="124"/>
      <c r="I313" s="124"/>
      <c r="J313" s="124"/>
      <c r="K313" s="124"/>
      <c r="L313" s="124"/>
      <c r="M313" s="124"/>
      <c r="N313" s="124"/>
      <c r="O313" s="124"/>
      <c r="P313" s="124"/>
    </row>
    <row r="314" spans="1:16" ht="12.75">
      <c r="A314" s="125"/>
      <c r="B314" s="154">
        <f t="shared" si="5"/>
        <v>37812</v>
      </c>
      <c r="C314" s="122"/>
      <c r="D314" s="122"/>
      <c r="E314" s="124"/>
      <c r="F314" s="124"/>
      <c r="G314" s="124"/>
      <c r="H314" s="124"/>
      <c r="I314" s="124"/>
      <c r="J314" s="124"/>
      <c r="K314" s="124"/>
      <c r="L314" s="124"/>
      <c r="M314" s="124"/>
      <c r="N314" s="124"/>
      <c r="O314" s="124"/>
      <c r="P314" s="124"/>
    </row>
    <row r="315" spans="1:16" ht="12.75">
      <c r="A315" s="125"/>
      <c r="B315" s="154">
        <f t="shared" si="5"/>
        <v>37819</v>
      </c>
      <c r="C315" s="122"/>
      <c r="D315" s="122"/>
      <c r="E315" s="124"/>
      <c r="F315" s="124"/>
      <c r="G315" s="124"/>
      <c r="H315" s="124"/>
      <c r="I315" s="124"/>
      <c r="J315" s="124"/>
      <c r="K315" s="124"/>
      <c r="L315" s="124"/>
      <c r="M315" s="124"/>
      <c r="N315" s="124"/>
      <c r="O315" s="124"/>
      <c r="P315" s="124"/>
    </row>
    <row r="316" spans="1:16" ht="12.75">
      <c r="A316" s="125"/>
      <c r="B316" s="154">
        <f t="shared" si="5"/>
        <v>37826</v>
      </c>
      <c r="C316" s="122"/>
      <c r="D316" s="122"/>
      <c r="E316" s="124"/>
      <c r="F316" s="124"/>
      <c r="G316" s="124"/>
      <c r="H316" s="124"/>
      <c r="I316" s="124"/>
      <c r="J316" s="124"/>
      <c r="K316" s="124"/>
      <c r="L316" s="124"/>
      <c r="M316" s="124"/>
      <c r="N316" s="124"/>
      <c r="O316" s="124"/>
      <c r="P316" s="124"/>
    </row>
    <row r="317" spans="1:16" ht="12.75">
      <c r="A317" s="125"/>
      <c r="B317" s="154">
        <f t="shared" si="5"/>
        <v>37833</v>
      </c>
      <c r="C317" s="122"/>
      <c r="D317" s="122"/>
      <c r="E317" s="124"/>
      <c r="F317" s="124"/>
      <c r="G317" s="124"/>
      <c r="H317" s="124"/>
      <c r="I317" s="124"/>
      <c r="J317" s="124"/>
      <c r="K317" s="124"/>
      <c r="L317" s="124"/>
      <c r="M317" s="124"/>
      <c r="N317" s="124"/>
      <c r="O317" s="124"/>
      <c r="P317" s="124"/>
    </row>
    <row r="318" spans="1:16" ht="12.75">
      <c r="A318" s="125"/>
      <c r="B318" s="154">
        <f t="shared" si="5"/>
        <v>37840</v>
      </c>
      <c r="C318" s="122"/>
      <c r="D318" s="122"/>
      <c r="E318" s="124"/>
      <c r="F318" s="124"/>
      <c r="G318" s="124"/>
      <c r="H318" s="124"/>
      <c r="I318" s="124"/>
      <c r="J318" s="124"/>
      <c r="K318" s="124"/>
      <c r="L318" s="124"/>
      <c r="M318" s="124"/>
      <c r="N318" s="124"/>
      <c r="O318" s="124"/>
      <c r="P318" s="124"/>
    </row>
    <row r="319" spans="1:16" ht="12.75">
      <c r="A319" s="125"/>
      <c r="B319" s="154">
        <f t="shared" si="5"/>
        <v>37847</v>
      </c>
      <c r="C319" s="122"/>
      <c r="D319" s="122"/>
      <c r="E319" s="124"/>
      <c r="F319" s="124"/>
      <c r="G319" s="124"/>
      <c r="H319" s="124"/>
      <c r="I319" s="124"/>
      <c r="J319" s="124"/>
      <c r="K319" s="124"/>
      <c r="L319" s="124"/>
      <c r="M319" s="124"/>
      <c r="N319" s="124"/>
      <c r="O319" s="124"/>
      <c r="P319" s="124"/>
    </row>
    <row r="320" spans="1:16" ht="12.75">
      <c r="A320" s="125"/>
      <c r="B320" s="154">
        <f t="shared" si="5"/>
        <v>37854</v>
      </c>
      <c r="C320" s="122"/>
      <c r="D320" s="122"/>
      <c r="E320" s="124"/>
      <c r="F320" s="124"/>
      <c r="G320" s="124"/>
      <c r="H320" s="124"/>
      <c r="I320" s="124"/>
      <c r="J320" s="124"/>
      <c r="K320" s="124"/>
      <c r="L320" s="124"/>
      <c r="M320" s="124"/>
      <c r="N320" s="124"/>
      <c r="O320" s="124"/>
      <c r="P320" s="124"/>
    </row>
    <row r="321" spans="1:16" ht="12.75">
      <c r="A321" s="125"/>
      <c r="B321" s="154">
        <f t="shared" si="5"/>
        <v>37861</v>
      </c>
      <c r="C321" s="122"/>
      <c r="D321" s="122"/>
      <c r="E321" s="124"/>
      <c r="F321" s="124"/>
      <c r="G321" s="124"/>
      <c r="H321" s="124"/>
      <c r="I321" s="124"/>
      <c r="J321" s="124"/>
      <c r="K321" s="124"/>
      <c r="L321" s="124"/>
      <c r="M321" s="124"/>
      <c r="N321" s="124"/>
      <c r="O321" s="124"/>
      <c r="P321" s="124"/>
    </row>
    <row r="322" spans="1:16" ht="12.75">
      <c r="A322" s="125"/>
      <c r="B322" s="154">
        <f t="shared" si="5"/>
        <v>37868</v>
      </c>
      <c r="C322" s="156"/>
      <c r="D322" s="122"/>
      <c r="E322" s="124"/>
      <c r="F322" s="124"/>
      <c r="G322" s="124"/>
      <c r="H322" s="124"/>
      <c r="I322" s="124"/>
      <c r="J322" s="124"/>
      <c r="K322" s="124"/>
      <c r="L322" s="124"/>
      <c r="M322" s="124"/>
      <c r="N322" s="124"/>
      <c r="O322" s="124"/>
      <c r="P322" s="124"/>
    </row>
    <row r="323" spans="1:16" ht="12.75">
      <c r="A323" s="125"/>
      <c r="B323" s="154">
        <f t="shared" si="5"/>
        <v>37875</v>
      </c>
      <c r="C323" s="156"/>
      <c r="D323" s="122"/>
      <c r="E323" s="124"/>
      <c r="F323" s="124"/>
      <c r="G323" s="124"/>
      <c r="H323" s="124"/>
      <c r="I323" s="124"/>
      <c r="J323" s="124"/>
      <c r="K323" s="124"/>
      <c r="L323" s="124"/>
      <c r="M323" s="124"/>
      <c r="N323" s="124"/>
      <c r="O323" s="124"/>
      <c r="P323" s="124"/>
    </row>
    <row r="324" spans="1:16" ht="12.75">
      <c r="A324" s="125"/>
      <c r="B324" s="154">
        <f t="shared" si="5"/>
        <v>37882</v>
      </c>
      <c r="C324" s="156"/>
      <c r="D324" s="122"/>
      <c r="E324" s="124"/>
      <c r="F324" s="124"/>
      <c r="G324" s="124"/>
      <c r="H324" s="124"/>
      <c r="I324" s="124"/>
      <c r="J324" s="124"/>
      <c r="K324" s="124"/>
      <c r="L324" s="124"/>
      <c r="M324" s="124"/>
      <c r="N324" s="124"/>
      <c r="O324" s="124"/>
      <c r="P324" s="124"/>
    </row>
    <row r="325" spans="1:16" ht="12.75">
      <c r="A325" s="125"/>
      <c r="B325" s="154">
        <f t="shared" si="5"/>
        <v>37889</v>
      </c>
      <c r="C325" s="122"/>
      <c r="D325" s="122"/>
      <c r="E325" s="124"/>
      <c r="F325" s="124"/>
      <c r="G325" s="124"/>
      <c r="H325" s="124"/>
      <c r="I325" s="124"/>
      <c r="J325" s="124"/>
      <c r="K325" s="124"/>
      <c r="L325" s="124"/>
      <c r="M325" s="124"/>
      <c r="N325" s="124"/>
      <c r="O325" s="124"/>
      <c r="P325" s="124"/>
    </row>
    <row r="326" spans="1:16" ht="12.75">
      <c r="A326" s="125"/>
      <c r="B326" s="154">
        <f t="shared" si="5"/>
        <v>37896</v>
      </c>
      <c r="C326" s="157">
        <v>37894</v>
      </c>
      <c r="D326" s="122"/>
      <c r="E326" s="158">
        <v>2.13</v>
      </c>
      <c r="F326" s="158"/>
      <c r="G326" s="158"/>
      <c r="H326" s="158"/>
      <c r="I326" s="158"/>
      <c r="J326" s="158"/>
      <c r="K326" s="158"/>
      <c r="L326" s="159"/>
      <c r="M326" s="159"/>
      <c r="N326" s="159"/>
      <c r="O326" s="159"/>
      <c r="P326" s="124"/>
    </row>
    <row r="327" spans="1:16" ht="12.75">
      <c r="A327" s="125"/>
      <c r="B327" s="154">
        <f t="shared" si="5"/>
        <v>37903</v>
      </c>
      <c r="C327" s="157"/>
      <c r="D327" s="122"/>
      <c r="E327" s="158">
        <v>2.13</v>
      </c>
      <c r="F327" s="158"/>
      <c r="G327" s="158"/>
      <c r="H327" s="158"/>
      <c r="I327" s="158"/>
      <c r="J327" s="158"/>
      <c r="K327" s="158"/>
      <c r="L327" s="159"/>
      <c r="M327" s="159"/>
      <c r="N327" s="159"/>
      <c r="O327" s="159"/>
      <c r="P327" s="124"/>
    </row>
    <row r="328" spans="1:16" ht="12.75">
      <c r="A328" s="125"/>
      <c r="B328" s="154">
        <f t="shared" si="5"/>
        <v>37910</v>
      </c>
      <c r="C328" s="157"/>
      <c r="D328" s="122"/>
      <c r="E328" s="158">
        <v>2.13</v>
      </c>
      <c r="F328" s="158"/>
      <c r="G328" s="158"/>
      <c r="H328" s="158"/>
      <c r="I328" s="158"/>
      <c r="J328" s="158"/>
      <c r="K328" s="158"/>
      <c r="L328" s="159"/>
      <c r="M328" s="159"/>
      <c r="N328" s="159"/>
      <c r="O328" s="159"/>
      <c r="P328" s="124"/>
    </row>
    <row r="329" spans="1:16" ht="12.75">
      <c r="A329" s="125"/>
      <c r="B329" s="154">
        <f t="shared" si="5"/>
        <v>37917</v>
      </c>
      <c r="C329" s="157"/>
      <c r="D329" s="122"/>
      <c r="E329" s="158">
        <v>2.13</v>
      </c>
      <c r="F329" s="158"/>
      <c r="G329" s="158"/>
      <c r="H329" s="158"/>
      <c r="I329" s="158"/>
      <c r="J329" s="158"/>
      <c r="K329" s="158"/>
      <c r="L329" s="159"/>
      <c r="M329" s="159"/>
      <c r="N329" s="159"/>
      <c r="O329" s="159"/>
      <c r="P329" s="124"/>
    </row>
    <row r="330" spans="1:16" ht="12.75">
      <c r="A330" s="125"/>
      <c r="B330" s="154">
        <f t="shared" si="5"/>
        <v>37924</v>
      </c>
      <c r="C330" s="157" t="s">
        <v>204</v>
      </c>
      <c r="D330" s="122"/>
      <c r="E330" s="158">
        <v>2.13</v>
      </c>
      <c r="F330" s="158"/>
      <c r="G330" s="158"/>
      <c r="H330" s="158"/>
      <c r="I330" s="158"/>
      <c r="J330" s="158"/>
      <c r="K330" s="158"/>
      <c r="L330" s="159"/>
      <c r="M330" s="159"/>
      <c r="N330" s="159"/>
      <c r="O330" s="159"/>
      <c r="P330" s="124"/>
    </row>
    <row r="331" spans="1:16" ht="12.75">
      <c r="A331" s="125"/>
      <c r="B331" s="154">
        <f t="shared" si="5"/>
        <v>37931</v>
      </c>
      <c r="C331" s="157">
        <v>37925</v>
      </c>
      <c r="D331" s="122"/>
      <c r="E331" s="158">
        <v>2.2</v>
      </c>
      <c r="F331" s="158">
        <v>2.02</v>
      </c>
      <c r="G331" s="158"/>
      <c r="H331" s="158"/>
      <c r="I331" s="158"/>
      <c r="J331" s="158"/>
      <c r="K331" s="158"/>
      <c r="L331" s="159"/>
      <c r="M331" s="159"/>
      <c r="N331" s="159"/>
      <c r="O331" s="159"/>
      <c r="P331" s="124"/>
    </row>
    <row r="332" spans="1:16" ht="12.75">
      <c r="A332" s="125"/>
      <c r="B332" s="154">
        <f t="shared" si="5"/>
        <v>37938</v>
      </c>
      <c r="C332" s="157"/>
      <c r="D332" s="122"/>
      <c r="E332" s="158">
        <v>2.2</v>
      </c>
      <c r="F332" s="158">
        <v>2.02</v>
      </c>
      <c r="G332" s="158"/>
      <c r="H332" s="158"/>
      <c r="I332" s="158"/>
      <c r="J332" s="158"/>
      <c r="K332" s="158"/>
      <c r="L332" s="159"/>
      <c r="M332" s="159"/>
      <c r="N332" s="159"/>
      <c r="O332" s="159"/>
      <c r="P332" s="124"/>
    </row>
    <row r="333" spans="1:16" ht="12.75">
      <c r="A333" s="125"/>
      <c r="B333" s="154">
        <f t="shared" si="5"/>
        <v>37945</v>
      </c>
      <c r="C333" s="157"/>
      <c r="D333" s="122"/>
      <c r="E333" s="158">
        <v>2.2</v>
      </c>
      <c r="F333" s="158">
        <v>2.02</v>
      </c>
      <c r="G333" s="158"/>
      <c r="H333" s="158"/>
      <c r="I333" s="158"/>
      <c r="J333" s="158"/>
      <c r="K333" s="158"/>
      <c r="L333" s="159"/>
      <c r="M333" s="159"/>
      <c r="N333" s="159"/>
      <c r="O333" s="159"/>
      <c r="P333" s="124"/>
    </row>
    <row r="334" spans="1:16" ht="12.75">
      <c r="A334" s="125"/>
      <c r="B334" s="154">
        <f t="shared" si="5"/>
        <v>37952</v>
      </c>
      <c r="C334" s="157"/>
      <c r="D334" s="122"/>
      <c r="E334" s="158">
        <v>2.2</v>
      </c>
      <c r="F334" s="158">
        <v>2.02</v>
      </c>
      <c r="G334" s="158"/>
      <c r="H334" s="158"/>
      <c r="I334" s="158"/>
      <c r="J334" s="158"/>
      <c r="K334" s="158"/>
      <c r="L334" s="159"/>
      <c r="M334" s="159"/>
      <c r="N334" s="159"/>
      <c r="O334" s="159"/>
      <c r="P334" s="124"/>
    </row>
    <row r="335" spans="1:16" ht="12.75">
      <c r="A335" s="125"/>
      <c r="B335" s="154">
        <f t="shared" si="5"/>
        <v>37959</v>
      </c>
      <c r="C335" s="157">
        <v>37953</v>
      </c>
      <c r="D335" s="122"/>
      <c r="E335" s="158">
        <v>2.2</v>
      </c>
      <c r="F335" s="124">
        <v>2.12</v>
      </c>
      <c r="G335" s="158">
        <v>2.24</v>
      </c>
      <c r="H335" s="158"/>
      <c r="I335" s="158"/>
      <c r="J335" s="158"/>
      <c r="K335" s="158"/>
      <c r="L335" s="159"/>
      <c r="M335" s="159"/>
      <c r="N335" s="159"/>
      <c r="O335" s="159"/>
      <c r="P335" s="124"/>
    </row>
    <row r="336" spans="1:16" ht="12.75">
      <c r="A336" s="125"/>
      <c r="B336" s="154">
        <f t="shared" si="5"/>
        <v>37966</v>
      </c>
      <c r="C336" s="157"/>
      <c r="D336" s="122"/>
      <c r="E336" s="158">
        <v>2.2</v>
      </c>
      <c r="F336" s="124">
        <v>2.12</v>
      </c>
      <c r="G336" s="158">
        <v>2.24</v>
      </c>
      <c r="H336" s="158"/>
      <c r="I336" s="158"/>
      <c r="J336" s="158"/>
      <c r="K336" s="158"/>
      <c r="L336" s="159"/>
      <c r="M336" s="159"/>
      <c r="N336" s="159"/>
      <c r="O336" s="159"/>
      <c r="P336" s="124"/>
    </row>
    <row r="337" spans="1:16" ht="12.75">
      <c r="A337" s="125"/>
      <c r="B337" s="154">
        <f t="shared" si="5"/>
        <v>37973</v>
      </c>
      <c r="C337" s="157"/>
      <c r="D337" s="122"/>
      <c r="E337" s="158">
        <v>2.2</v>
      </c>
      <c r="F337" s="124">
        <v>2.12</v>
      </c>
      <c r="G337" s="158">
        <v>2.24</v>
      </c>
      <c r="H337" s="158"/>
      <c r="I337" s="158"/>
      <c r="J337" s="158"/>
      <c r="K337" s="158"/>
      <c r="L337" s="159"/>
      <c r="M337" s="159"/>
      <c r="N337" s="159"/>
      <c r="O337" s="159"/>
      <c r="P337" s="124"/>
    </row>
    <row r="338" spans="1:16" ht="12.75">
      <c r="A338" s="125"/>
      <c r="B338" s="154">
        <f t="shared" si="5"/>
        <v>37980</v>
      </c>
      <c r="C338" s="157"/>
      <c r="D338" s="122"/>
      <c r="E338" s="158">
        <v>2.2</v>
      </c>
      <c r="F338" s="124">
        <v>2.12</v>
      </c>
      <c r="G338" s="158">
        <v>2.24</v>
      </c>
      <c r="H338" s="158"/>
      <c r="I338" s="158"/>
      <c r="J338" s="158"/>
      <c r="K338" s="158"/>
      <c r="L338" s="159"/>
      <c r="M338" s="159"/>
      <c r="N338" s="159"/>
      <c r="O338" s="159"/>
      <c r="P338" s="124"/>
    </row>
    <row r="339" spans="1:16" ht="12.75">
      <c r="A339" s="107">
        <v>2004</v>
      </c>
      <c r="B339" s="154">
        <f t="shared" si="5"/>
        <v>37987</v>
      </c>
      <c r="C339" s="157">
        <v>37986</v>
      </c>
      <c r="D339" s="122"/>
      <c r="E339" s="158">
        <v>2.2</v>
      </c>
      <c r="F339" s="124">
        <v>2.12</v>
      </c>
      <c r="G339" s="158">
        <v>2.2</v>
      </c>
      <c r="H339" s="158">
        <v>2.32</v>
      </c>
      <c r="I339" s="158"/>
      <c r="J339" s="158"/>
      <c r="K339" s="158"/>
      <c r="L339" s="159"/>
      <c r="M339" s="159"/>
      <c r="N339" s="159"/>
      <c r="O339" s="159"/>
      <c r="P339" s="124"/>
    </row>
    <row r="340" spans="1:16" ht="12.75">
      <c r="A340" s="125"/>
      <c r="B340" s="154">
        <f t="shared" si="5"/>
        <v>37994</v>
      </c>
      <c r="C340" s="157"/>
      <c r="D340" s="122"/>
      <c r="E340" s="158">
        <v>2.2</v>
      </c>
      <c r="F340" s="124">
        <v>2.12</v>
      </c>
      <c r="G340" s="158">
        <v>2.2</v>
      </c>
      <c r="H340" s="158">
        <v>2.32</v>
      </c>
      <c r="I340" s="158"/>
      <c r="J340" s="158"/>
      <c r="K340" s="158"/>
      <c r="L340" s="159"/>
      <c r="M340" s="159"/>
      <c r="N340" s="159"/>
      <c r="O340" s="159"/>
      <c r="P340" s="124"/>
    </row>
    <row r="341" spans="1:16" ht="12.75">
      <c r="A341" s="125"/>
      <c r="B341" s="154">
        <f t="shared" si="5"/>
        <v>38001</v>
      </c>
      <c r="C341" s="157"/>
      <c r="D341" s="122"/>
      <c r="E341" s="158">
        <v>2.2</v>
      </c>
      <c r="F341" s="124">
        <v>2.12</v>
      </c>
      <c r="G341" s="158">
        <v>2.2</v>
      </c>
      <c r="H341" s="158">
        <v>2.32</v>
      </c>
      <c r="I341" s="158"/>
      <c r="J341" s="158"/>
      <c r="K341" s="158"/>
      <c r="L341" s="159"/>
      <c r="M341" s="159"/>
      <c r="N341" s="159"/>
      <c r="O341" s="159"/>
      <c r="P341" s="124"/>
    </row>
    <row r="342" spans="1:16" ht="12.75">
      <c r="A342" s="125"/>
      <c r="B342" s="154">
        <f t="shared" si="5"/>
        <v>38008</v>
      </c>
      <c r="C342" s="157"/>
      <c r="D342" s="122"/>
      <c r="E342" s="158">
        <v>2.2</v>
      </c>
      <c r="F342" s="124">
        <v>2.12</v>
      </c>
      <c r="G342" s="158">
        <v>2.2</v>
      </c>
      <c r="H342" s="158">
        <v>2.32</v>
      </c>
      <c r="I342" s="158"/>
      <c r="J342" s="158"/>
      <c r="K342" s="158"/>
      <c r="L342" s="159"/>
      <c r="M342" s="159"/>
      <c r="N342" s="159"/>
      <c r="O342" s="159"/>
      <c r="P342" s="124"/>
    </row>
    <row r="343" spans="1:16" ht="12.75">
      <c r="A343" s="125"/>
      <c r="B343" s="154">
        <f t="shared" si="5"/>
        <v>38015</v>
      </c>
      <c r="C343" s="157"/>
      <c r="D343" s="122"/>
      <c r="E343" s="158">
        <v>2.2</v>
      </c>
      <c r="F343" s="124">
        <v>2.12</v>
      </c>
      <c r="G343" s="158">
        <v>2.2</v>
      </c>
      <c r="H343" s="158">
        <v>2.32</v>
      </c>
      <c r="I343" s="158"/>
      <c r="J343" s="158"/>
      <c r="K343" s="158"/>
      <c r="L343" s="159"/>
      <c r="M343" s="159"/>
      <c r="N343" s="159"/>
      <c r="O343" s="159"/>
      <c r="P343" s="124"/>
    </row>
    <row r="344" spans="1:16" ht="12.75">
      <c r="A344" s="125"/>
      <c r="B344" s="154">
        <f t="shared" si="5"/>
        <v>38022</v>
      </c>
      <c r="C344" s="157">
        <v>38016</v>
      </c>
      <c r="D344" s="122"/>
      <c r="E344" s="158">
        <v>2.2</v>
      </c>
      <c r="F344" s="124">
        <v>2.12</v>
      </c>
      <c r="G344" s="158">
        <v>2.2</v>
      </c>
      <c r="H344" s="158">
        <v>2.32</v>
      </c>
      <c r="I344" s="158">
        <v>2.46</v>
      </c>
      <c r="J344" s="158"/>
      <c r="K344" s="158"/>
      <c r="L344" s="159"/>
      <c r="M344" s="159"/>
      <c r="N344" s="159"/>
      <c r="O344" s="159"/>
      <c r="P344" s="124"/>
    </row>
    <row r="345" spans="1:16" ht="12.75">
      <c r="A345" s="125"/>
      <c r="B345" s="154">
        <f t="shared" si="5"/>
        <v>38029</v>
      </c>
      <c r="C345" s="157"/>
      <c r="D345" s="122"/>
      <c r="E345" s="158">
        <v>2.2</v>
      </c>
      <c r="F345" s="124">
        <v>2.12</v>
      </c>
      <c r="G345" s="158">
        <v>2.2</v>
      </c>
      <c r="H345" s="158">
        <v>2.32</v>
      </c>
      <c r="I345" s="158">
        <v>2.46</v>
      </c>
      <c r="J345" s="158"/>
      <c r="K345" s="158"/>
      <c r="L345" s="159"/>
      <c r="M345" s="159"/>
      <c r="N345" s="159"/>
      <c r="O345" s="159"/>
      <c r="P345" s="124"/>
    </row>
    <row r="346" spans="1:16" ht="12.75">
      <c r="A346" s="125"/>
      <c r="B346" s="154">
        <f t="shared" si="5"/>
        <v>38036</v>
      </c>
      <c r="C346" s="157"/>
      <c r="D346" s="122"/>
      <c r="E346" s="158">
        <v>2.2</v>
      </c>
      <c r="F346" s="124">
        <v>2.12</v>
      </c>
      <c r="G346" s="158">
        <v>2.2</v>
      </c>
      <c r="H346" s="158">
        <v>2.32</v>
      </c>
      <c r="I346" s="158">
        <v>2.46</v>
      </c>
      <c r="J346" s="158"/>
      <c r="K346" s="158"/>
      <c r="L346" s="159"/>
      <c r="M346" s="159"/>
      <c r="N346" s="159"/>
      <c r="O346" s="159"/>
      <c r="P346" s="124"/>
    </row>
    <row r="347" spans="1:16" ht="12.75">
      <c r="A347" s="125"/>
      <c r="B347" s="154">
        <f t="shared" si="5"/>
        <v>38043</v>
      </c>
      <c r="C347" s="157"/>
      <c r="D347" s="122"/>
      <c r="E347" s="158">
        <v>2.2</v>
      </c>
      <c r="F347" s="124">
        <v>2.12</v>
      </c>
      <c r="G347" s="158">
        <v>2.2</v>
      </c>
      <c r="H347" s="158">
        <v>2.32</v>
      </c>
      <c r="I347" s="158">
        <v>2.46</v>
      </c>
      <c r="J347" s="158"/>
      <c r="K347" s="158"/>
      <c r="L347" s="159"/>
      <c r="M347" s="159"/>
      <c r="N347" s="159"/>
      <c r="O347" s="159"/>
      <c r="P347" s="159"/>
    </row>
    <row r="348" spans="1:16" ht="12.75">
      <c r="A348" s="125"/>
      <c r="B348" s="154">
        <f t="shared" si="5"/>
        <v>38050</v>
      </c>
      <c r="C348" s="157">
        <v>38044</v>
      </c>
      <c r="D348" s="122"/>
      <c r="E348" s="158">
        <v>2.2</v>
      </c>
      <c r="F348" s="124">
        <v>2.12</v>
      </c>
      <c r="G348" s="158">
        <v>2.2</v>
      </c>
      <c r="H348" s="158">
        <v>2.32</v>
      </c>
      <c r="I348" s="158">
        <v>2.39</v>
      </c>
      <c r="J348" s="158">
        <v>2.55</v>
      </c>
      <c r="K348" s="158"/>
      <c r="L348" s="159"/>
      <c r="M348" s="159"/>
      <c r="N348" s="159"/>
      <c r="O348" s="159"/>
      <c r="P348" s="159"/>
    </row>
    <row r="349" spans="1:16" ht="12.75">
      <c r="A349" s="125"/>
      <c r="B349" s="154">
        <f t="shared" si="5"/>
        <v>38057</v>
      </c>
      <c r="C349" s="157"/>
      <c r="D349" s="122"/>
      <c r="E349" s="158">
        <v>2.2</v>
      </c>
      <c r="F349" s="124">
        <v>2.12</v>
      </c>
      <c r="G349" s="158">
        <v>2.2</v>
      </c>
      <c r="H349" s="158">
        <v>2.32</v>
      </c>
      <c r="I349" s="158">
        <v>2.39</v>
      </c>
      <c r="J349" s="158">
        <v>2.55</v>
      </c>
      <c r="K349" s="158"/>
      <c r="L349" s="159"/>
      <c r="M349" s="159"/>
      <c r="N349" s="159"/>
      <c r="O349" s="159"/>
      <c r="P349" s="159"/>
    </row>
    <row r="350" spans="1:16" ht="12.75">
      <c r="A350" s="125"/>
      <c r="B350" s="154">
        <f t="shared" si="5"/>
        <v>38064</v>
      </c>
      <c r="C350" s="157"/>
      <c r="D350" s="122"/>
      <c r="E350" s="158">
        <v>2.2</v>
      </c>
      <c r="F350" s="124">
        <v>2.12</v>
      </c>
      <c r="G350" s="158">
        <v>2.2</v>
      </c>
      <c r="H350" s="158">
        <v>2.32</v>
      </c>
      <c r="I350" s="158">
        <v>2.39</v>
      </c>
      <c r="J350" s="158">
        <v>2.55</v>
      </c>
      <c r="K350" s="158"/>
      <c r="L350" s="159"/>
      <c r="M350" s="159"/>
      <c r="N350" s="159"/>
      <c r="O350" s="159"/>
      <c r="P350" s="159"/>
    </row>
    <row r="351" spans="1:16" ht="12.75">
      <c r="A351" s="125"/>
      <c r="B351" s="154">
        <f t="shared" si="5"/>
        <v>38071</v>
      </c>
      <c r="C351" s="157" t="s">
        <v>204</v>
      </c>
      <c r="D351" s="122"/>
      <c r="E351" s="158">
        <v>2.2</v>
      </c>
      <c r="F351" s="124">
        <v>2.12</v>
      </c>
      <c r="G351" s="158">
        <v>2.2</v>
      </c>
      <c r="H351" s="158">
        <v>2.32</v>
      </c>
      <c r="I351" s="158">
        <v>2.39</v>
      </c>
      <c r="J351" s="158">
        <v>2.55</v>
      </c>
      <c r="K351" s="158"/>
      <c r="L351" s="159"/>
      <c r="M351" s="159"/>
      <c r="N351" s="159"/>
      <c r="O351" s="159"/>
      <c r="P351" s="159"/>
    </row>
    <row r="352" spans="1:16" ht="12.75">
      <c r="A352" s="125"/>
      <c r="B352" s="154">
        <f t="shared" si="5"/>
        <v>38078</v>
      </c>
      <c r="C352" s="157">
        <v>38076</v>
      </c>
      <c r="D352" s="122"/>
      <c r="E352" s="158">
        <v>2.2</v>
      </c>
      <c r="F352" s="124">
        <v>2.12</v>
      </c>
      <c r="G352" s="158">
        <v>2.2</v>
      </c>
      <c r="H352" s="158">
        <v>2.32</v>
      </c>
      <c r="I352" s="158">
        <v>2.39</v>
      </c>
      <c r="J352" s="158">
        <v>2.61</v>
      </c>
      <c r="K352" s="158">
        <v>2.79</v>
      </c>
      <c r="L352" s="159"/>
      <c r="M352" s="159"/>
      <c r="N352" s="159"/>
      <c r="O352" s="159"/>
      <c r="P352" s="159"/>
    </row>
    <row r="353" spans="1:16" ht="12.75">
      <c r="A353" s="125"/>
      <c r="B353" s="154">
        <f t="shared" si="5"/>
        <v>38085</v>
      </c>
      <c r="C353" s="157"/>
      <c r="D353" s="122"/>
      <c r="E353" s="158">
        <v>2.2</v>
      </c>
      <c r="F353" s="124">
        <v>2.12</v>
      </c>
      <c r="G353" s="158">
        <v>2.2</v>
      </c>
      <c r="H353" s="158">
        <v>2.32</v>
      </c>
      <c r="I353" s="158">
        <v>2.39</v>
      </c>
      <c r="J353" s="158">
        <v>2.61</v>
      </c>
      <c r="K353" s="158">
        <v>2.79</v>
      </c>
      <c r="L353" s="159"/>
      <c r="M353" s="159"/>
      <c r="N353" s="159"/>
      <c r="O353" s="159"/>
      <c r="P353" s="159"/>
    </row>
    <row r="354" spans="1:16" ht="12.75">
      <c r="A354" s="125"/>
      <c r="B354" s="154">
        <f t="shared" si="5"/>
        <v>38092</v>
      </c>
      <c r="C354" s="157"/>
      <c r="D354" s="122"/>
      <c r="E354" s="158">
        <v>2.2</v>
      </c>
      <c r="F354" s="124">
        <v>2.12</v>
      </c>
      <c r="G354" s="158">
        <v>2.2</v>
      </c>
      <c r="H354" s="158">
        <v>2.32</v>
      </c>
      <c r="I354" s="158">
        <v>2.39</v>
      </c>
      <c r="J354" s="158">
        <v>2.61</v>
      </c>
      <c r="K354" s="158">
        <v>2.79</v>
      </c>
      <c r="L354" s="159"/>
      <c r="M354" s="159"/>
      <c r="N354" s="159"/>
      <c r="O354" s="159"/>
      <c r="P354" s="159"/>
    </row>
    <row r="355" spans="1:16" ht="12.75">
      <c r="A355" s="125"/>
      <c r="B355" s="154">
        <f t="shared" si="5"/>
        <v>38099</v>
      </c>
      <c r="C355" s="157"/>
      <c r="D355" s="122"/>
      <c r="E355" s="158">
        <v>2.2</v>
      </c>
      <c r="F355" s="124">
        <v>2.12</v>
      </c>
      <c r="G355" s="158">
        <v>2.2</v>
      </c>
      <c r="H355" s="158">
        <v>2.32</v>
      </c>
      <c r="I355" s="158">
        <v>2.39</v>
      </c>
      <c r="J355" s="158">
        <v>2.61</v>
      </c>
      <c r="K355" s="158">
        <v>2.79</v>
      </c>
      <c r="L355" s="159"/>
      <c r="M355" s="159"/>
      <c r="N355" s="159"/>
      <c r="O355" s="159"/>
      <c r="P355" s="159"/>
    </row>
    <row r="356" spans="1:16" ht="12.75">
      <c r="A356" s="125"/>
      <c r="B356" s="154">
        <f t="shared" si="5"/>
        <v>38106</v>
      </c>
      <c r="C356" s="157"/>
      <c r="D356" s="122"/>
      <c r="E356" s="158">
        <v>2.2</v>
      </c>
      <c r="F356" s="124">
        <v>2.12</v>
      </c>
      <c r="G356" s="158">
        <v>2.2</v>
      </c>
      <c r="H356" s="158">
        <v>2.32</v>
      </c>
      <c r="I356" s="158">
        <v>2.39</v>
      </c>
      <c r="J356" s="158">
        <v>2.61</v>
      </c>
      <c r="K356" s="158">
        <v>2.79</v>
      </c>
      <c r="L356" s="159"/>
      <c r="M356" s="159"/>
      <c r="N356" s="159"/>
      <c r="O356" s="159"/>
      <c r="P356" s="159"/>
    </row>
    <row r="357" spans="1:16" ht="12.75">
      <c r="A357" s="125"/>
      <c r="B357" s="154">
        <f t="shared" si="5"/>
        <v>38113</v>
      </c>
      <c r="C357" s="157">
        <v>38107</v>
      </c>
      <c r="D357" s="122"/>
      <c r="E357" s="158">
        <v>2.2</v>
      </c>
      <c r="F357" s="124">
        <v>2.12</v>
      </c>
      <c r="G357" s="158">
        <v>2.2</v>
      </c>
      <c r="H357" s="158">
        <v>2.32</v>
      </c>
      <c r="I357" s="158">
        <v>2.39</v>
      </c>
      <c r="J357" s="158">
        <v>2.61</v>
      </c>
      <c r="K357" s="158">
        <v>2.75</v>
      </c>
      <c r="L357" s="159">
        <v>2.87</v>
      </c>
      <c r="M357" s="159"/>
      <c r="N357" s="159"/>
      <c r="O357" s="159"/>
      <c r="P357" s="159"/>
    </row>
    <row r="358" spans="1:16" ht="12.75">
      <c r="A358" s="125"/>
      <c r="B358" s="154">
        <f t="shared" si="5"/>
        <v>38120</v>
      </c>
      <c r="C358" s="157"/>
      <c r="D358" s="122"/>
      <c r="E358" s="158">
        <v>2.2</v>
      </c>
      <c r="F358" s="124">
        <v>2.12</v>
      </c>
      <c r="G358" s="158">
        <v>2.2</v>
      </c>
      <c r="H358" s="158">
        <v>2.32</v>
      </c>
      <c r="I358" s="158">
        <v>2.39</v>
      </c>
      <c r="J358" s="158">
        <v>2.61</v>
      </c>
      <c r="K358" s="158">
        <v>2.75</v>
      </c>
      <c r="L358" s="159">
        <v>2.87</v>
      </c>
      <c r="M358" s="159"/>
      <c r="N358" s="159"/>
      <c r="O358" s="159"/>
      <c r="P358" s="159"/>
    </row>
    <row r="359" spans="1:16" ht="12.75">
      <c r="A359" s="125"/>
      <c r="B359" s="154">
        <f t="shared" si="5"/>
        <v>38127</v>
      </c>
      <c r="C359" s="157"/>
      <c r="D359" s="122"/>
      <c r="E359" s="158">
        <v>2.2</v>
      </c>
      <c r="F359" s="124">
        <v>2.12</v>
      </c>
      <c r="G359" s="158">
        <v>2.2</v>
      </c>
      <c r="H359" s="158">
        <v>2.32</v>
      </c>
      <c r="I359" s="158">
        <v>2.39</v>
      </c>
      <c r="J359" s="158">
        <v>2.61</v>
      </c>
      <c r="K359" s="158">
        <v>2.75</v>
      </c>
      <c r="L359" s="159">
        <v>2.87</v>
      </c>
      <c r="M359" s="159"/>
      <c r="N359" s="159"/>
      <c r="O359" s="159"/>
      <c r="P359" s="159"/>
    </row>
    <row r="360" spans="1:16" ht="12.75">
      <c r="A360" s="125"/>
      <c r="B360" s="154">
        <f t="shared" si="5"/>
        <v>38134</v>
      </c>
      <c r="C360" s="157"/>
      <c r="D360" s="122"/>
      <c r="E360" s="158">
        <v>2.2</v>
      </c>
      <c r="F360" s="124">
        <v>2.12</v>
      </c>
      <c r="G360" s="158">
        <v>2.2</v>
      </c>
      <c r="H360" s="158">
        <v>2.32</v>
      </c>
      <c r="I360" s="158">
        <v>2.39</v>
      </c>
      <c r="J360" s="158">
        <v>2.61</v>
      </c>
      <c r="K360" s="158">
        <v>2.75</v>
      </c>
      <c r="L360" s="159">
        <v>2.87</v>
      </c>
      <c r="M360" s="159"/>
      <c r="N360" s="159"/>
      <c r="O360" s="159"/>
      <c r="P360" s="159"/>
    </row>
    <row r="361" spans="1:16" ht="12.75">
      <c r="A361" s="125"/>
      <c r="B361" s="154">
        <f t="shared" si="5"/>
        <v>38141</v>
      </c>
      <c r="C361" s="157">
        <v>38135</v>
      </c>
      <c r="D361" s="122"/>
      <c r="E361" s="158">
        <v>2.2</v>
      </c>
      <c r="F361" s="124">
        <v>2.12</v>
      </c>
      <c r="G361" s="158">
        <v>2.2</v>
      </c>
      <c r="H361" s="158">
        <v>2.32</v>
      </c>
      <c r="I361" s="158">
        <v>2.39</v>
      </c>
      <c r="J361" s="158">
        <v>2.61</v>
      </c>
      <c r="K361" s="158">
        <v>2.75</v>
      </c>
      <c r="L361" s="159">
        <v>2.89</v>
      </c>
      <c r="M361" s="159">
        <v>2.78</v>
      </c>
      <c r="N361" s="159"/>
      <c r="O361" s="159"/>
      <c r="P361" s="159"/>
    </row>
    <row r="362" spans="1:16" ht="12.75">
      <c r="A362" s="125"/>
      <c r="B362" s="154">
        <f t="shared" si="5"/>
        <v>38148</v>
      </c>
      <c r="C362" s="157"/>
      <c r="D362" s="122"/>
      <c r="E362" s="158">
        <v>2.2</v>
      </c>
      <c r="F362" s="124">
        <v>2.12</v>
      </c>
      <c r="G362" s="158">
        <v>2.2</v>
      </c>
      <c r="H362" s="158">
        <v>2.32</v>
      </c>
      <c r="I362" s="158">
        <v>2.39</v>
      </c>
      <c r="J362" s="158">
        <v>2.61</v>
      </c>
      <c r="K362" s="158">
        <v>2.75</v>
      </c>
      <c r="L362" s="159">
        <v>2.89</v>
      </c>
      <c r="M362" s="159">
        <v>2.78</v>
      </c>
      <c r="N362" s="159"/>
      <c r="O362" s="159"/>
      <c r="P362" s="159"/>
    </row>
    <row r="363" spans="1:16" ht="12.75">
      <c r="A363" s="125"/>
      <c r="B363" s="154">
        <f t="shared" si="5"/>
        <v>38155</v>
      </c>
      <c r="C363" s="157"/>
      <c r="D363" s="122"/>
      <c r="E363" s="158">
        <v>2.2</v>
      </c>
      <c r="F363" s="124">
        <v>2.12</v>
      </c>
      <c r="G363" s="158">
        <v>2.2</v>
      </c>
      <c r="H363" s="158">
        <v>2.32</v>
      </c>
      <c r="I363" s="158">
        <v>2.39</v>
      </c>
      <c r="J363" s="158">
        <v>2.61</v>
      </c>
      <c r="K363" s="158">
        <v>2.75</v>
      </c>
      <c r="L363" s="159">
        <v>2.89</v>
      </c>
      <c r="M363" s="159">
        <v>2.78</v>
      </c>
      <c r="N363" s="159"/>
      <c r="O363" s="159"/>
      <c r="P363" s="159"/>
    </row>
    <row r="364" spans="1:16" ht="12.75">
      <c r="A364" s="125"/>
      <c r="B364" s="154">
        <f t="shared" si="5"/>
        <v>38162</v>
      </c>
      <c r="C364" s="157"/>
      <c r="D364" s="122"/>
      <c r="E364" s="158">
        <v>2.2</v>
      </c>
      <c r="F364" s="124">
        <v>2.12</v>
      </c>
      <c r="G364" s="158">
        <v>2.2</v>
      </c>
      <c r="H364" s="158">
        <v>2.32</v>
      </c>
      <c r="I364" s="158">
        <v>2.39</v>
      </c>
      <c r="J364" s="158">
        <v>2.61</v>
      </c>
      <c r="K364" s="158">
        <v>2.75</v>
      </c>
      <c r="L364" s="159">
        <v>2.89</v>
      </c>
      <c r="M364" s="159">
        <v>2.78</v>
      </c>
      <c r="N364" s="159"/>
      <c r="O364" s="159"/>
      <c r="P364" s="159"/>
    </row>
    <row r="365" spans="1:16" ht="12.75">
      <c r="A365" s="125"/>
      <c r="B365" s="154">
        <f t="shared" si="5"/>
        <v>38169</v>
      </c>
      <c r="C365" s="157">
        <v>38167</v>
      </c>
      <c r="D365" s="122"/>
      <c r="E365" s="158">
        <v>2.2</v>
      </c>
      <c r="F365" s="124">
        <v>2.12</v>
      </c>
      <c r="G365" s="158">
        <v>2.2</v>
      </c>
      <c r="H365" s="158">
        <v>2.32</v>
      </c>
      <c r="I365" s="158">
        <v>2.39</v>
      </c>
      <c r="J365" s="158">
        <v>2.61</v>
      </c>
      <c r="K365" s="158">
        <v>2.75</v>
      </c>
      <c r="L365" s="159">
        <v>2.89</v>
      </c>
      <c r="M365" s="159">
        <v>2.87</v>
      </c>
      <c r="N365" s="159">
        <v>2.74</v>
      </c>
      <c r="O365" s="159"/>
      <c r="P365" s="159"/>
    </row>
    <row r="366" spans="1:16" ht="12.75">
      <c r="A366" s="125"/>
      <c r="B366" s="154">
        <f t="shared" si="5"/>
        <v>38176</v>
      </c>
      <c r="C366" s="157"/>
      <c r="D366" s="122"/>
      <c r="E366" s="158">
        <v>2.2</v>
      </c>
      <c r="F366" s="124">
        <v>2.12</v>
      </c>
      <c r="G366" s="158">
        <v>2.2</v>
      </c>
      <c r="H366" s="158">
        <v>2.32</v>
      </c>
      <c r="I366" s="158">
        <v>2.39</v>
      </c>
      <c r="J366" s="158">
        <v>2.61</v>
      </c>
      <c r="K366" s="158">
        <v>2.75</v>
      </c>
      <c r="L366" s="159">
        <v>2.89</v>
      </c>
      <c r="M366" s="159">
        <v>2.87</v>
      </c>
      <c r="N366" s="159">
        <v>2.74</v>
      </c>
      <c r="O366" s="159"/>
      <c r="P366" s="159"/>
    </row>
    <row r="367" spans="1:16" ht="12.75">
      <c r="A367" s="125"/>
      <c r="B367" s="154">
        <f t="shared" si="5"/>
        <v>38183</v>
      </c>
      <c r="C367" s="157"/>
      <c r="D367" s="122"/>
      <c r="E367" s="158">
        <v>2.2</v>
      </c>
      <c r="F367" s="124">
        <v>2.12</v>
      </c>
      <c r="G367" s="158">
        <v>2.2</v>
      </c>
      <c r="H367" s="158">
        <v>2.32</v>
      </c>
      <c r="I367" s="158">
        <v>2.39</v>
      </c>
      <c r="J367" s="158">
        <v>2.61</v>
      </c>
      <c r="K367" s="158">
        <v>2.75</v>
      </c>
      <c r="L367" s="159">
        <v>2.89</v>
      </c>
      <c r="M367" s="159">
        <v>2.87</v>
      </c>
      <c r="N367" s="159">
        <v>2.74</v>
      </c>
      <c r="O367" s="159"/>
      <c r="P367" s="159"/>
    </row>
    <row r="368" spans="1:16" ht="12.75">
      <c r="A368" s="125"/>
      <c r="B368" s="154">
        <f t="shared" si="5"/>
        <v>38190</v>
      </c>
      <c r="C368" s="157"/>
      <c r="D368" s="122"/>
      <c r="E368" s="158">
        <v>2.2</v>
      </c>
      <c r="F368" s="124">
        <v>2.12</v>
      </c>
      <c r="G368" s="158">
        <v>2.2</v>
      </c>
      <c r="H368" s="158">
        <v>2.32</v>
      </c>
      <c r="I368" s="158">
        <v>2.39</v>
      </c>
      <c r="J368" s="158">
        <v>2.61</v>
      </c>
      <c r="K368" s="158">
        <v>2.75</v>
      </c>
      <c r="L368" s="159">
        <v>2.89</v>
      </c>
      <c r="M368" s="159">
        <v>2.87</v>
      </c>
      <c r="N368" s="159">
        <v>2.74</v>
      </c>
      <c r="O368" s="159"/>
      <c r="P368" s="159"/>
    </row>
    <row r="369" spans="1:16" ht="12.75">
      <c r="A369" s="125"/>
      <c r="B369" s="154">
        <f t="shared" si="5"/>
        <v>38197</v>
      </c>
      <c r="C369" s="157"/>
      <c r="D369" s="122"/>
      <c r="E369" s="158">
        <v>2.2</v>
      </c>
      <c r="F369" s="124">
        <v>2.12</v>
      </c>
      <c r="G369" s="158">
        <v>2.2</v>
      </c>
      <c r="H369" s="158">
        <v>2.32</v>
      </c>
      <c r="I369" s="158">
        <v>2.39</v>
      </c>
      <c r="J369" s="158">
        <v>2.61</v>
      </c>
      <c r="K369" s="158">
        <v>2.75</v>
      </c>
      <c r="L369" s="159">
        <v>2.89</v>
      </c>
      <c r="M369" s="159">
        <v>2.87</v>
      </c>
      <c r="N369" s="159">
        <v>2.74</v>
      </c>
      <c r="O369" s="159"/>
      <c r="P369" s="159"/>
    </row>
    <row r="370" spans="1:16" ht="12.75">
      <c r="A370" s="125"/>
      <c r="B370" s="154">
        <f>B369+7</f>
        <v>38204</v>
      </c>
      <c r="C370" s="157">
        <v>38198</v>
      </c>
      <c r="D370" s="122"/>
      <c r="E370" s="158">
        <v>2.2</v>
      </c>
      <c r="F370" s="124">
        <v>2.12</v>
      </c>
      <c r="G370" s="158">
        <v>2.2</v>
      </c>
      <c r="H370" s="158">
        <v>2.32</v>
      </c>
      <c r="I370" s="158">
        <v>2.39</v>
      </c>
      <c r="J370" s="158">
        <v>2.61</v>
      </c>
      <c r="K370" s="158">
        <v>2.75</v>
      </c>
      <c r="L370" s="159">
        <v>2.89</v>
      </c>
      <c r="M370" s="159">
        <v>2.87</v>
      </c>
      <c r="N370" s="159">
        <v>2.79</v>
      </c>
      <c r="O370" s="159">
        <v>2.42</v>
      </c>
      <c r="P370" s="159"/>
    </row>
    <row r="371" spans="1:16" ht="12.75">
      <c r="A371" s="125"/>
      <c r="B371" s="154">
        <f>B370+7</f>
        <v>38211</v>
      </c>
      <c r="C371" s="157"/>
      <c r="D371" s="122"/>
      <c r="E371" s="158">
        <v>2.2</v>
      </c>
      <c r="F371" s="124">
        <v>2.12</v>
      </c>
      <c r="G371" s="158">
        <v>2.2</v>
      </c>
      <c r="H371" s="158">
        <v>2.32</v>
      </c>
      <c r="I371" s="158">
        <v>2.39</v>
      </c>
      <c r="J371" s="158">
        <v>2.61</v>
      </c>
      <c r="K371" s="158">
        <v>2.75</v>
      </c>
      <c r="L371" s="159">
        <v>2.89</v>
      </c>
      <c r="M371" s="159">
        <v>2.87</v>
      </c>
      <c r="N371" s="159">
        <v>2.79</v>
      </c>
      <c r="O371" s="159">
        <v>2.42</v>
      </c>
      <c r="P371" s="159"/>
    </row>
    <row r="372" spans="1:16" ht="12.75">
      <c r="A372" s="125"/>
      <c r="B372" s="154">
        <f>B371+7</f>
        <v>38218</v>
      </c>
      <c r="C372" s="157"/>
      <c r="D372" s="122"/>
      <c r="E372" s="158">
        <v>2.2</v>
      </c>
      <c r="F372" s="124">
        <v>2.12</v>
      </c>
      <c r="G372" s="158">
        <v>2.2</v>
      </c>
      <c r="H372" s="158">
        <v>2.32</v>
      </c>
      <c r="I372" s="158">
        <v>2.39</v>
      </c>
      <c r="J372" s="158">
        <v>2.61</v>
      </c>
      <c r="K372" s="158">
        <v>2.75</v>
      </c>
      <c r="L372" s="159">
        <v>2.89</v>
      </c>
      <c r="M372" s="159">
        <v>2.87</v>
      </c>
      <c r="N372" s="159">
        <v>2.79</v>
      </c>
      <c r="O372" s="159">
        <v>2.42</v>
      </c>
      <c r="P372" s="159"/>
    </row>
    <row r="373" spans="1:16" ht="12.75">
      <c r="A373" s="160"/>
      <c r="B373" s="161">
        <f>B372+7</f>
        <v>38225</v>
      </c>
      <c r="C373" s="162"/>
      <c r="D373" s="121"/>
      <c r="E373" s="163">
        <v>2.2</v>
      </c>
      <c r="F373" s="159">
        <v>2.12</v>
      </c>
      <c r="G373" s="163">
        <v>2.2</v>
      </c>
      <c r="H373" s="163">
        <v>2.32</v>
      </c>
      <c r="I373" s="163">
        <v>2.39</v>
      </c>
      <c r="J373" s="163">
        <v>2.61</v>
      </c>
      <c r="K373" s="163">
        <v>2.75</v>
      </c>
      <c r="L373" s="159">
        <v>2.89</v>
      </c>
      <c r="M373" s="159">
        <v>2.87</v>
      </c>
      <c r="N373" s="159">
        <v>2.79</v>
      </c>
      <c r="O373" s="159">
        <v>2.42</v>
      </c>
      <c r="P373" s="159"/>
    </row>
    <row r="374" spans="1:16" ht="13.5" thickBot="1">
      <c r="A374" s="164"/>
      <c r="B374" s="126"/>
      <c r="C374" s="165"/>
      <c r="D374" s="120"/>
      <c r="E374" s="166"/>
      <c r="F374" s="167"/>
      <c r="G374" s="166"/>
      <c r="H374" s="166"/>
      <c r="I374" s="166"/>
      <c r="J374" s="166"/>
      <c r="K374" s="166"/>
      <c r="L374" s="167"/>
      <c r="M374" s="167"/>
      <c r="N374" s="167"/>
      <c r="O374" s="167"/>
      <c r="P374" s="167"/>
    </row>
    <row r="375" spans="1:16" ht="12.75">
      <c r="A375" s="245" t="s">
        <v>108</v>
      </c>
      <c r="B375" s="122"/>
      <c r="C375" s="122"/>
      <c r="D375" s="122"/>
      <c r="E375" s="122"/>
      <c r="F375" s="122"/>
      <c r="G375" s="122"/>
      <c r="H375" s="122"/>
      <c r="I375" s="122"/>
      <c r="J375" s="122"/>
      <c r="K375" s="122"/>
      <c r="L375" s="122"/>
      <c r="M375" s="122"/>
      <c r="N375" s="122"/>
      <c r="O375" s="122"/>
      <c r="P375" s="122"/>
    </row>
    <row r="376" spans="1:16" ht="12.75">
      <c r="A376" s="122" t="s">
        <v>109</v>
      </c>
      <c r="B376" s="122"/>
      <c r="C376" s="122"/>
      <c r="D376" s="122"/>
      <c r="E376" s="122"/>
      <c r="F376" s="122"/>
      <c r="G376" s="122"/>
      <c r="H376" s="122"/>
      <c r="I376" s="122"/>
      <c r="J376" s="122"/>
      <c r="K376" s="122"/>
      <c r="L376" s="122"/>
      <c r="M376" s="122"/>
      <c r="N376" s="122"/>
      <c r="O376" s="122"/>
      <c r="P376" s="122"/>
    </row>
    <row r="377" spans="1:16" ht="12.75">
      <c r="A377" s="14"/>
      <c r="B377" s="14"/>
      <c r="C377" s="14"/>
      <c r="D377" s="14"/>
      <c r="E377" s="14"/>
      <c r="F377" s="14"/>
      <c r="G377" s="14"/>
      <c r="H377" s="14"/>
      <c r="I377" s="14"/>
      <c r="J377" s="14"/>
      <c r="K377" s="14"/>
      <c r="L377" s="14"/>
      <c r="M377" s="14"/>
      <c r="N377" s="14"/>
      <c r="O377" s="14"/>
      <c r="P377" s="14"/>
    </row>
    <row r="378" spans="1:16" ht="12.75">
      <c r="A378" s="14"/>
      <c r="B378" s="14"/>
      <c r="C378" s="14"/>
      <c r="D378" s="14"/>
      <c r="E378" s="14"/>
      <c r="F378" s="14"/>
      <c r="G378" s="14"/>
      <c r="H378" s="14"/>
      <c r="I378" s="14"/>
      <c r="J378" s="14"/>
      <c r="K378" s="14"/>
      <c r="L378" s="14"/>
      <c r="M378" s="14"/>
      <c r="N378" s="14"/>
      <c r="O378" s="14"/>
      <c r="P378" s="14"/>
    </row>
    <row r="379" spans="1:16" ht="13.5" thickBot="1">
      <c r="A379" s="131" t="s">
        <v>69</v>
      </c>
      <c r="B379" s="131"/>
      <c r="C379" s="131"/>
      <c r="D379" s="131"/>
      <c r="E379" s="131"/>
      <c r="F379" s="131"/>
      <c r="G379" s="131"/>
      <c r="H379" s="131"/>
      <c r="I379" s="129"/>
      <c r="J379" s="129"/>
      <c r="K379" s="129"/>
      <c r="L379" s="129"/>
      <c r="M379" s="129"/>
      <c r="N379" s="129"/>
      <c r="O379" s="132"/>
      <c r="P379" s="132"/>
    </row>
    <row r="380" spans="1:16" ht="12.75">
      <c r="A380" s="132" t="s">
        <v>80</v>
      </c>
      <c r="B380" s="232" t="s">
        <v>91</v>
      </c>
      <c r="C380" s="425" t="s">
        <v>92</v>
      </c>
      <c r="D380" s="425"/>
      <c r="E380" s="425"/>
      <c r="F380" s="425"/>
      <c r="G380" s="425"/>
      <c r="H380" s="425"/>
      <c r="I380" s="425"/>
      <c r="J380" s="425"/>
      <c r="K380" s="425"/>
      <c r="L380" s="425"/>
      <c r="M380" s="425"/>
      <c r="N380" s="425"/>
      <c r="O380" s="132"/>
      <c r="P380" s="132"/>
    </row>
    <row r="381" spans="1:16" ht="13.5" thickBot="1">
      <c r="A381" s="139" t="s">
        <v>144</v>
      </c>
      <c r="B381" s="233" t="s">
        <v>138</v>
      </c>
      <c r="C381" s="233" t="s">
        <v>192</v>
      </c>
      <c r="D381" s="233" t="s">
        <v>193</v>
      </c>
      <c r="E381" s="233" t="s">
        <v>194</v>
      </c>
      <c r="F381" s="233" t="s">
        <v>195</v>
      </c>
      <c r="G381" s="233" t="s">
        <v>196</v>
      </c>
      <c r="H381" s="233" t="s">
        <v>197</v>
      </c>
      <c r="I381" s="233" t="s">
        <v>198</v>
      </c>
      <c r="J381" s="233" t="s">
        <v>199</v>
      </c>
      <c r="K381" s="233" t="s">
        <v>200</v>
      </c>
      <c r="L381" s="233" t="s">
        <v>201</v>
      </c>
      <c r="M381" s="233" t="s">
        <v>202</v>
      </c>
      <c r="N381" s="233" t="s">
        <v>203</v>
      </c>
      <c r="O381" s="130"/>
      <c r="P381" s="130"/>
    </row>
    <row r="382" spans="1:16" ht="12.75">
      <c r="A382" s="133"/>
      <c r="B382" s="133"/>
      <c r="C382" s="426" t="s">
        <v>265</v>
      </c>
      <c r="D382" s="426"/>
      <c r="E382" s="426"/>
      <c r="F382" s="426"/>
      <c r="G382" s="426"/>
      <c r="H382" s="426"/>
      <c r="I382" s="426"/>
      <c r="J382" s="426"/>
      <c r="K382" s="426"/>
      <c r="L382" s="426"/>
      <c r="M382" s="426"/>
      <c r="N382" s="426"/>
      <c r="O382" s="130"/>
      <c r="P382" s="130"/>
    </row>
    <row r="383" spans="1:16" ht="12.75">
      <c r="A383" s="127">
        <v>2003</v>
      </c>
      <c r="B383" s="128">
        <v>37742</v>
      </c>
      <c r="C383" s="134">
        <f>IF(Data!E310&gt;0,Data!E310,E226)</f>
        <v>5.415780000000001</v>
      </c>
      <c r="D383" s="134">
        <f>IF(Data!F310&gt;0,Data!F310,F226)</f>
        <v>5.22162</v>
      </c>
      <c r="E383" s="134">
        <f>IF(Data!G310&gt;0,Data!G310,G226)</f>
        <v>5.2259</v>
      </c>
      <c r="F383" s="134">
        <f>IF(Data!H310&gt;0,Data!H310,H226)</f>
        <v>5.37742</v>
      </c>
      <c r="G383" s="134">
        <f>IF(Data!I310&gt;0,Data!I310,I226)</f>
        <v>5.4520800000000005</v>
      </c>
      <c r="H383" s="134">
        <f>IF(Data!J310&gt;0,Data!J310,J226)</f>
        <v>5.42436</v>
      </c>
      <c r="I383" s="134">
        <f>IF(Data!K310&gt;0,Data!K310,K226)</f>
        <v>5.34748</v>
      </c>
      <c r="J383" s="134">
        <f>IF(Data!L310&gt;0,Data!L310,L226)</f>
        <v>5.490639999999999</v>
      </c>
      <c r="K383" s="134">
        <f>IF(Data!M310&gt;0,Data!M310,M226)</f>
        <v>5.38018</v>
      </c>
      <c r="L383" s="134">
        <f>IF(Data!N310&gt;0,Data!N310,N226)</f>
        <v>5.40784</v>
      </c>
      <c r="M383" s="134">
        <f>IF(Data!O310&gt;0,Data!O310,O226)</f>
        <v>5.445099999999999</v>
      </c>
      <c r="N383" s="134">
        <f>IF(Data!P310&gt;0,Data!P310,P226)</f>
        <v>5.49792</v>
      </c>
      <c r="O383" s="60"/>
      <c r="P383" s="60"/>
    </row>
    <row r="384" spans="1:16" ht="12.75">
      <c r="A384" s="135"/>
      <c r="B384" s="128">
        <v>37749</v>
      </c>
      <c r="C384" s="134">
        <f>IF(Data!E311&gt;0,Data!E311,E227)</f>
        <v>5.39578</v>
      </c>
      <c r="D384" s="134">
        <f>IF(Data!F311&gt;0,Data!F311,F227)</f>
        <v>5.201619999999999</v>
      </c>
      <c r="E384" s="134">
        <f>IF(Data!G311&gt;0,Data!G311,G227)</f>
        <v>5.223400000000001</v>
      </c>
      <c r="F384" s="134">
        <f>IF(Data!H311&gt;0,Data!H311,H227)</f>
        <v>5.37492</v>
      </c>
      <c r="G384" s="134">
        <f>IF(Data!I311&gt;0,Data!I311,I227)</f>
        <v>5.442080000000001</v>
      </c>
      <c r="H384" s="134">
        <f>IF(Data!J311&gt;0,Data!J311,J227)</f>
        <v>5.41436</v>
      </c>
      <c r="I384" s="134">
        <f>IF(Data!K311&gt;0,Data!K311,K227)</f>
        <v>5.33248</v>
      </c>
      <c r="J384" s="134">
        <f>IF(Data!L311&gt;0,Data!L311,L227)</f>
        <v>5.475639999999999</v>
      </c>
      <c r="K384" s="134">
        <f>IF(Data!M311&gt;0,Data!M311,M227)</f>
        <v>5.35518</v>
      </c>
      <c r="L384" s="134">
        <f>IF(Data!N311&gt;0,Data!N311,N227)</f>
        <v>5.38284</v>
      </c>
      <c r="M384" s="134">
        <f>IF(Data!O311&gt;0,Data!O311,O227)</f>
        <v>5.4251</v>
      </c>
      <c r="N384" s="134">
        <f>IF(Data!P311&gt;0,Data!P311,P227)</f>
        <v>5.47792</v>
      </c>
      <c r="O384" s="60"/>
      <c r="P384" s="60"/>
    </row>
    <row r="385" spans="1:16" ht="12.75">
      <c r="A385" s="135"/>
      <c r="B385" s="128">
        <v>37756</v>
      </c>
      <c r="C385" s="134">
        <f>IF(Data!E312&gt;0,Data!E312,E228)</f>
        <v>5.57078</v>
      </c>
      <c r="D385" s="134">
        <f>IF(Data!F312&gt;0,Data!F312,F228)</f>
        <v>5.376619999999999</v>
      </c>
      <c r="E385" s="134">
        <f>IF(Data!G312&gt;0,Data!G312,G228)</f>
        <v>5.3909</v>
      </c>
      <c r="F385" s="134">
        <f>IF(Data!H312&gt;0,Data!H312,H228)</f>
        <v>5.54242</v>
      </c>
      <c r="G385" s="134">
        <f>IF(Data!I312&gt;0,Data!I312,I228)</f>
        <v>5.62708</v>
      </c>
      <c r="H385" s="134">
        <f>IF(Data!J312&gt;0,Data!J312,J228)</f>
        <v>5.59936</v>
      </c>
      <c r="I385" s="134">
        <f>IF(Data!K312&gt;0,Data!K312,K228)</f>
        <v>5.47248</v>
      </c>
      <c r="J385" s="134">
        <f>IF(Data!L312&gt;0,Data!L312,L228)</f>
        <v>5.615639999999999</v>
      </c>
      <c r="K385" s="134">
        <f>IF(Data!M312&gt;0,Data!M312,M228)</f>
        <v>5.4951799999999995</v>
      </c>
      <c r="L385" s="134">
        <f>IF(Data!N312&gt;0,Data!N312,N228)</f>
        <v>5.5228399999999995</v>
      </c>
      <c r="M385" s="134">
        <f>IF(Data!O312&gt;0,Data!O312,O228)</f>
        <v>5.565099999999999</v>
      </c>
      <c r="N385" s="134">
        <f>IF(Data!P312&gt;0,Data!P312,P228)</f>
        <v>5.61792</v>
      </c>
      <c r="O385" s="60"/>
      <c r="P385" s="60"/>
    </row>
    <row r="386" spans="1:16" ht="12.75">
      <c r="A386" s="135"/>
      <c r="B386" s="128">
        <v>37763</v>
      </c>
      <c r="C386" s="134">
        <f>IF(Data!E313&gt;0,Data!E313,E229)</f>
        <v>5.54828</v>
      </c>
      <c r="D386" s="134">
        <f>IF(Data!F313&gt;0,Data!F313,F229)</f>
        <v>5.354119999999999</v>
      </c>
      <c r="E386" s="134">
        <f>IF(Data!G313&gt;0,Data!G313,G229)</f>
        <v>5.3859</v>
      </c>
      <c r="F386" s="134">
        <f>IF(Data!H313&gt;0,Data!H313,H229)</f>
        <v>5.53742</v>
      </c>
      <c r="G386" s="134">
        <f>IF(Data!I313&gt;0,Data!I313,I229)</f>
        <v>5.629580000000001</v>
      </c>
      <c r="H386" s="134">
        <f>IF(Data!J313&gt;0,Data!J313,J229)</f>
        <v>5.60186</v>
      </c>
      <c r="I386" s="134">
        <f>IF(Data!K313&gt;0,Data!K313,K229)</f>
        <v>5.51748</v>
      </c>
      <c r="J386" s="134">
        <f>IF(Data!L313&gt;0,Data!L313,L229)</f>
        <v>5.660639999999999</v>
      </c>
      <c r="K386" s="134">
        <f>IF(Data!M313&gt;0,Data!M313,M229)</f>
        <v>5.55018</v>
      </c>
      <c r="L386" s="134">
        <f>IF(Data!N313&gt;0,Data!N313,N229)</f>
        <v>5.57784</v>
      </c>
      <c r="M386" s="134">
        <f>IF(Data!O313&gt;0,Data!O313,O229)</f>
        <v>5.615099999999999</v>
      </c>
      <c r="N386" s="134">
        <f>IF(Data!P313&gt;0,Data!P313,P229)</f>
        <v>5.66792</v>
      </c>
      <c r="O386" s="60"/>
      <c r="P386" s="60"/>
    </row>
    <row r="387" spans="1:16" ht="12.75">
      <c r="A387" s="135"/>
      <c r="B387" s="128">
        <v>37770</v>
      </c>
      <c r="C387" s="134">
        <f>IF(Data!E314&gt;0,Data!E314,E230)</f>
        <v>5.50828</v>
      </c>
      <c r="D387" s="134">
        <f>IF(Data!F314&gt;0,Data!F314,F230)</f>
        <v>5.314119999999999</v>
      </c>
      <c r="E387" s="134">
        <f>IF(Data!G314&gt;0,Data!G314,G230)</f>
        <v>5.3409</v>
      </c>
      <c r="F387" s="134">
        <f>IF(Data!H314&gt;0,Data!H314,H230)</f>
        <v>5.49242</v>
      </c>
      <c r="G387" s="134">
        <f>IF(Data!I314&gt;0,Data!I314,I230)</f>
        <v>5.57958</v>
      </c>
      <c r="H387" s="134">
        <f>IF(Data!J314&gt;0,Data!J314,J230)</f>
        <v>5.55186</v>
      </c>
      <c r="I387" s="134">
        <f>IF(Data!K314&gt;0,Data!K314,K230)</f>
        <v>5.45748</v>
      </c>
      <c r="J387" s="134">
        <f>IF(Data!L314&gt;0,Data!L314,L230)</f>
        <v>5.600639999999999</v>
      </c>
      <c r="K387" s="134">
        <f>IF(Data!M314&gt;0,Data!M314,M230)</f>
        <v>5.4951799999999995</v>
      </c>
      <c r="L387" s="134">
        <f>IF(Data!N314&gt;0,Data!N314,N230)</f>
        <v>5.5228399999999995</v>
      </c>
      <c r="M387" s="134">
        <f>IF(Data!O314&gt;0,Data!O314,O230)</f>
        <v>5.565099999999999</v>
      </c>
      <c r="N387" s="134">
        <f>IF(Data!P314&gt;0,Data!P314,P230)</f>
        <v>5.61792</v>
      </c>
      <c r="O387" s="60"/>
      <c r="P387" s="60"/>
    </row>
    <row r="388" spans="1:16" ht="12.75">
      <c r="A388" s="135"/>
      <c r="B388" s="128">
        <v>37777</v>
      </c>
      <c r="C388" s="134">
        <f>IF(Data!E315&gt;0,Data!E315,E231)</f>
        <v>5.495780000000001</v>
      </c>
      <c r="D388" s="134">
        <f>IF(Data!F315&gt;0,Data!F315,F231)</f>
        <v>5.30162</v>
      </c>
      <c r="E388" s="134">
        <f>IF(Data!G315&gt;0,Data!G315,G231)</f>
        <v>5.3209</v>
      </c>
      <c r="F388" s="134">
        <f>IF(Data!H315&gt;0,Data!H315,H231)</f>
        <v>5.47242</v>
      </c>
      <c r="G388" s="134">
        <f>IF(Data!I315&gt;0,Data!I315,I231)</f>
        <v>5.572080000000001</v>
      </c>
      <c r="H388" s="134">
        <f>IF(Data!J315&gt;0,Data!J315,J231)</f>
        <v>5.54436</v>
      </c>
      <c r="I388" s="134">
        <f>IF(Data!K315&gt;0,Data!K315,K231)</f>
        <v>5.45248</v>
      </c>
      <c r="J388" s="134">
        <f>IF(Data!L315&gt;0,Data!L315,L231)</f>
        <v>5.5956399999999995</v>
      </c>
      <c r="K388" s="134">
        <f>IF(Data!M315&gt;0,Data!M315,M231)</f>
        <v>5.49018</v>
      </c>
      <c r="L388" s="134">
        <f>IF(Data!N315&gt;0,Data!N315,N231)</f>
        <v>5.51784</v>
      </c>
      <c r="M388" s="134">
        <f>IF(Data!O315&gt;0,Data!O315,O231)</f>
        <v>5.5550999999999995</v>
      </c>
      <c r="N388" s="134">
        <f>IF(Data!P315&gt;0,Data!P315,P231)</f>
        <v>5.60792</v>
      </c>
      <c r="O388" s="60"/>
      <c r="P388" s="60"/>
    </row>
    <row r="389" spans="1:16" ht="12.75">
      <c r="A389" s="135"/>
      <c r="B389" s="128">
        <v>37784</v>
      </c>
      <c r="C389" s="134">
        <f>IF(Data!E316&gt;0,Data!E316,E232)</f>
        <v>5.660780000000001</v>
      </c>
      <c r="D389" s="134">
        <f>IF(Data!F316&gt;0,Data!F316,F232)</f>
        <v>5.46662</v>
      </c>
      <c r="E389" s="134">
        <f>IF(Data!G316&gt;0,Data!G316,G232)</f>
        <v>5.478400000000001</v>
      </c>
      <c r="F389" s="134">
        <f>IF(Data!H316&gt;0,Data!H316,H232)</f>
        <v>5.62992</v>
      </c>
      <c r="G389" s="134">
        <f>IF(Data!I316&gt;0,Data!I316,I232)</f>
        <v>5.7020800000000005</v>
      </c>
      <c r="H389" s="134">
        <f>IF(Data!J316&gt;0,Data!J316,J232)</f>
        <v>5.67436</v>
      </c>
      <c r="I389" s="134">
        <f>IF(Data!K316&gt;0,Data!K316,K232)</f>
        <v>5.56248</v>
      </c>
      <c r="J389" s="134">
        <f>IF(Data!L316&gt;0,Data!L316,L232)</f>
        <v>5.705639999999999</v>
      </c>
      <c r="K389" s="134">
        <f>IF(Data!M316&gt;0,Data!M316,M232)</f>
        <v>5.58518</v>
      </c>
      <c r="L389" s="134">
        <f>IF(Data!N316&gt;0,Data!N316,N232)</f>
        <v>5.61284</v>
      </c>
      <c r="M389" s="134">
        <f>IF(Data!O316&gt;0,Data!O316,O232)</f>
        <v>5.655099999999999</v>
      </c>
      <c r="N389" s="134">
        <f>IF(Data!P316&gt;0,Data!P316,P232)</f>
        <v>5.70792</v>
      </c>
      <c r="O389" s="60"/>
      <c r="P389" s="60"/>
    </row>
    <row r="390" spans="1:16" ht="12.75">
      <c r="A390" s="135"/>
      <c r="B390" s="128">
        <v>37791</v>
      </c>
      <c r="C390" s="134">
        <f>IF(Data!E317&gt;0,Data!E317,E233)</f>
        <v>5.61078</v>
      </c>
      <c r="D390" s="134">
        <f>IF(Data!F317&gt;0,Data!F317,F233)</f>
        <v>5.416619999999999</v>
      </c>
      <c r="E390" s="134">
        <f>IF(Data!G317&gt;0,Data!G317,G233)</f>
        <v>5.415900000000001</v>
      </c>
      <c r="F390" s="134">
        <f>IF(Data!H317&gt;0,Data!H317,H233)</f>
        <v>5.56742</v>
      </c>
      <c r="G390" s="134">
        <f>IF(Data!I317&gt;0,Data!I317,I233)</f>
        <v>5.64208</v>
      </c>
      <c r="H390" s="134">
        <f>IF(Data!J317&gt;0,Data!J317,J233)</f>
        <v>5.61436</v>
      </c>
      <c r="I390" s="134">
        <f>IF(Data!K317&gt;0,Data!K317,K233)</f>
        <v>5.53498</v>
      </c>
      <c r="J390" s="134">
        <f>IF(Data!L317&gt;0,Data!L317,L233)</f>
        <v>5.678139999999999</v>
      </c>
      <c r="K390" s="134">
        <f>IF(Data!M317&gt;0,Data!M317,M233)</f>
        <v>5.55018</v>
      </c>
      <c r="L390" s="134">
        <f>IF(Data!N317&gt;0,Data!N317,N233)</f>
        <v>5.57784</v>
      </c>
      <c r="M390" s="134">
        <f>IF(Data!O317&gt;0,Data!O317,O233)</f>
        <v>5.615099999999999</v>
      </c>
      <c r="N390" s="134">
        <f>IF(Data!P317&gt;0,Data!P317,P233)</f>
        <v>5.66792</v>
      </c>
      <c r="O390" s="60"/>
      <c r="P390" s="60"/>
    </row>
    <row r="391" spans="1:16" ht="12.75">
      <c r="A391" s="135"/>
      <c r="B391" s="128">
        <v>37798</v>
      </c>
      <c r="C391" s="134">
        <f>IF(Data!E318&gt;0,Data!E318,E234)</f>
        <v>5.4482800000000005</v>
      </c>
      <c r="D391" s="134">
        <f>IF(Data!F318&gt;0,Data!F318,F234)</f>
        <v>5.2541199999999995</v>
      </c>
      <c r="E391" s="134">
        <f>IF(Data!G318&gt;0,Data!G318,G234)</f>
        <v>5.2534</v>
      </c>
      <c r="F391" s="134">
        <f>IF(Data!H318&gt;0,Data!H318,H234)</f>
        <v>5.40492</v>
      </c>
      <c r="G391" s="134">
        <f>IF(Data!I318&gt;0,Data!I318,I234)</f>
        <v>5.45458</v>
      </c>
      <c r="H391" s="134">
        <f>IF(Data!J318&gt;0,Data!J318,J234)</f>
        <v>5.42686</v>
      </c>
      <c r="I391" s="134">
        <f>IF(Data!K318&gt;0,Data!K318,K234)</f>
        <v>5.37248</v>
      </c>
      <c r="J391" s="134">
        <f>IF(Data!L318&gt;0,Data!L318,L234)</f>
        <v>5.515639999999999</v>
      </c>
      <c r="K391" s="134">
        <f>IF(Data!M318&gt;0,Data!M318,M234)</f>
        <v>5.39018</v>
      </c>
      <c r="L391" s="134">
        <f>IF(Data!N318&gt;0,Data!N318,N234)</f>
        <v>5.41784</v>
      </c>
      <c r="M391" s="134">
        <f>IF(Data!O318&gt;0,Data!O318,O234)</f>
        <v>5.4551</v>
      </c>
      <c r="N391" s="134">
        <f>IF(Data!P318&gt;0,Data!P318,P234)</f>
        <v>5.50792</v>
      </c>
      <c r="O391" s="60"/>
      <c r="P391" s="60"/>
    </row>
    <row r="392" spans="1:16" ht="12.75">
      <c r="A392" s="135"/>
      <c r="B392" s="128">
        <v>37805</v>
      </c>
      <c r="C392" s="134">
        <f>IF(Data!E319&gt;0,Data!E319,E235)</f>
        <v>5.365780000000001</v>
      </c>
      <c r="D392" s="134">
        <f>IF(Data!F319&gt;0,Data!F319,F235)</f>
        <v>5.17162</v>
      </c>
      <c r="E392" s="134">
        <f>IF(Data!G319&gt;0,Data!G319,G235)</f>
        <v>5.1809</v>
      </c>
      <c r="F392" s="134">
        <f>IF(Data!H319&gt;0,Data!H319,H235)</f>
        <v>5.33242</v>
      </c>
      <c r="G392" s="134">
        <f>IF(Data!I319&gt;0,Data!I319,I235)</f>
        <v>5.42708</v>
      </c>
      <c r="H392" s="134">
        <f>IF(Data!J319&gt;0,Data!J319,J235)</f>
        <v>5.39936</v>
      </c>
      <c r="I392" s="134">
        <f>IF(Data!K319&gt;0,Data!K319,K235)</f>
        <v>5.32748</v>
      </c>
      <c r="J392" s="134">
        <f>IF(Data!L319&gt;0,Data!L319,L235)</f>
        <v>5.4706399999999995</v>
      </c>
      <c r="K392" s="134">
        <f>IF(Data!M319&gt;0,Data!M319,M235)</f>
        <v>5.34518</v>
      </c>
      <c r="L392" s="134">
        <f>IF(Data!N319&gt;0,Data!N319,N235)</f>
        <v>5.37284</v>
      </c>
      <c r="M392" s="134">
        <f>IF(Data!O319&gt;0,Data!O319,O235)</f>
        <v>5.4151</v>
      </c>
      <c r="N392" s="134">
        <f>IF(Data!P319&gt;0,Data!P319,P235)</f>
        <v>5.46792</v>
      </c>
      <c r="O392" s="60"/>
      <c r="P392" s="60"/>
    </row>
    <row r="393" spans="1:16" ht="12.75">
      <c r="A393" s="135"/>
      <c r="B393" s="128">
        <v>37812</v>
      </c>
      <c r="C393" s="134">
        <f>IF(Data!E320&gt;0,Data!E320,E236)</f>
        <v>5.18578</v>
      </c>
      <c r="D393" s="134">
        <f>IF(Data!F320&gt;0,Data!F320,F236)</f>
        <v>4.991619999999999</v>
      </c>
      <c r="E393" s="134">
        <f>IF(Data!G320&gt;0,Data!G320,G236)</f>
        <v>5.0059000000000005</v>
      </c>
      <c r="F393" s="134">
        <f>IF(Data!H320&gt;0,Data!H320,H236)</f>
        <v>5.15742</v>
      </c>
      <c r="G393" s="134">
        <f>IF(Data!I320&gt;0,Data!I320,I236)</f>
        <v>5.232080000000001</v>
      </c>
      <c r="H393" s="134">
        <f>IF(Data!J320&gt;0,Data!J320,J236)</f>
        <v>5.20436</v>
      </c>
      <c r="I393" s="134">
        <f>IF(Data!K320&gt;0,Data!K320,K236)</f>
        <v>5.147480000000001</v>
      </c>
      <c r="J393" s="134">
        <f>IF(Data!L320&gt;0,Data!L320,L236)</f>
        <v>5.29064</v>
      </c>
      <c r="K393" s="134">
        <f>IF(Data!M320&gt;0,Data!M320,M236)</f>
        <v>5.18018</v>
      </c>
      <c r="L393" s="134">
        <f>IF(Data!N320&gt;0,Data!N320,N236)</f>
        <v>5.20784</v>
      </c>
      <c r="M393" s="134">
        <f>IF(Data!O320&gt;0,Data!O320,O236)</f>
        <v>5.2451</v>
      </c>
      <c r="N393" s="134">
        <f>IF(Data!P320&gt;0,Data!P320,P236)</f>
        <v>5.29792</v>
      </c>
      <c r="O393" s="60"/>
      <c r="P393" s="60"/>
    </row>
    <row r="394" spans="1:16" ht="12.75">
      <c r="A394" s="135"/>
      <c r="B394" s="128">
        <v>37819</v>
      </c>
      <c r="C394" s="134">
        <f>IF(Data!E321&gt;0,Data!E321,E237)</f>
        <v>5.05578</v>
      </c>
      <c r="D394" s="134">
        <f>IF(Data!F321&gt;0,Data!F321,F237)</f>
        <v>4.861619999999999</v>
      </c>
      <c r="E394" s="134">
        <f>IF(Data!G321&gt;0,Data!G321,G237)</f>
        <v>4.8859</v>
      </c>
      <c r="F394" s="134">
        <f>IF(Data!H321&gt;0,Data!H321,H237)</f>
        <v>5.03742</v>
      </c>
      <c r="G394" s="134">
        <f>IF(Data!I321&gt;0,Data!I321,I237)</f>
        <v>5.112080000000001</v>
      </c>
      <c r="H394" s="134">
        <f>IF(Data!J321&gt;0,Data!J321,J237)</f>
        <v>5.08436</v>
      </c>
      <c r="I394" s="134">
        <f>IF(Data!K321&gt;0,Data!K321,K237)</f>
        <v>5.027480000000001</v>
      </c>
      <c r="J394" s="134">
        <f>IF(Data!L321&gt;0,Data!L321,L237)</f>
        <v>5.17064</v>
      </c>
      <c r="K394" s="134">
        <f>IF(Data!M321&gt;0,Data!M321,M237)</f>
        <v>5.07018</v>
      </c>
      <c r="L394" s="134">
        <f>IF(Data!N321&gt;0,Data!N321,N237)</f>
        <v>5.09784</v>
      </c>
      <c r="M394" s="134">
        <f>IF(Data!O321&gt;0,Data!O321,O237)</f>
        <v>5.1350999999999996</v>
      </c>
      <c r="N394" s="134">
        <f>IF(Data!P321&gt;0,Data!P321,P237)</f>
        <v>5.18792</v>
      </c>
      <c r="O394" s="60"/>
      <c r="P394" s="60"/>
    </row>
    <row r="395" spans="1:16" ht="12.75">
      <c r="A395" s="135"/>
      <c r="B395" s="128">
        <v>37826</v>
      </c>
      <c r="C395" s="134">
        <f>IF(Data!E322&gt;0,Data!E322,E238)</f>
        <v>4.990780000000001</v>
      </c>
      <c r="D395" s="134">
        <f>IF(Data!F322&gt;0,Data!F322,F238)</f>
        <v>4.79662</v>
      </c>
      <c r="E395" s="134">
        <f>IF(Data!G322&gt;0,Data!G322,G238)</f>
        <v>4.8384</v>
      </c>
      <c r="F395" s="134">
        <f>IF(Data!H322&gt;0,Data!H322,H238)</f>
        <v>4.98992</v>
      </c>
      <c r="G395" s="134">
        <f>IF(Data!I322&gt;0,Data!I322,I238)</f>
        <v>5.06958</v>
      </c>
      <c r="H395" s="134">
        <f>IF(Data!J322&gt;0,Data!J322,J238)</f>
        <v>5.04186</v>
      </c>
      <c r="I395" s="134">
        <f>IF(Data!K322&gt;0,Data!K322,K238)</f>
        <v>4.98998</v>
      </c>
      <c r="J395" s="134">
        <f>IF(Data!L322&gt;0,Data!L322,L238)</f>
        <v>5.133139999999999</v>
      </c>
      <c r="K395" s="134">
        <f>IF(Data!M322&gt;0,Data!M322,M238)</f>
        <v>5.03768</v>
      </c>
      <c r="L395" s="134">
        <f>IF(Data!N322&gt;0,Data!N322,N238)</f>
        <v>5.06534</v>
      </c>
      <c r="M395" s="134">
        <f>IF(Data!O322&gt;0,Data!O322,O238)</f>
        <v>5.0801</v>
      </c>
      <c r="N395" s="134">
        <f>IF(Data!P322&gt;0,Data!P322,P238)</f>
        <v>5.13292</v>
      </c>
      <c r="O395" s="60"/>
      <c r="P395" s="60"/>
    </row>
    <row r="396" spans="1:16" ht="12.75">
      <c r="A396" s="135"/>
      <c r="B396" s="128">
        <v>37833</v>
      </c>
      <c r="C396" s="134">
        <f>IF(Data!E323&gt;0,Data!E323,E239)</f>
        <v>4.97578</v>
      </c>
      <c r="D396" s="134">
        <f>IF(Data!F323&gt;0,Data!F323,F239)</f>
        <v>4.781619999999999</v>
      </c>
      <c r="E396" s="134">
        <f>IF(Data!G323&gt;0,Data!G323,G239)</f>
        <v>4.813400000000001</v>
      </c>
      <c r="F396" s="134">
        <f>IF(Data!H323&gt;0,Data!H323,H239)</f>
        <v>4.96492</v>
      </c>
      <c r="G396" s="134">
        <f>IF(Data!I323&gt;0,Data!I323,I239)</f>
        <v>5.049580000000001</v>
      </c>
      <c r="H396" s="134">
        <f>IF(Data!J323&gt;0,Data!J323,J239)</f>
        <v>5.02186</v>
      </c>
      <c r="I396" s="134">
        <f>IF(Data!K323&gt;0,Data!K323,K239)</f>
        <v>4.9699800000000005</v>
      </c>
      <c r="J396" s="134">
        <f>IF(Data!L323&gt;0,Data!L323,L239)</f>
        <v>5.11314</v>
      </c>
      <c r="K396" s="134">
        <f>IF(Data!M323&gt;0,Data!M323,M239)</f>
        <v>5.02518</v>
      </c>
      <c r="L396" s="134">
        <f>IF(Data!N323&gt;0,Data!N323,N239)</f>
        <v>5.05284</v>
      </c>
      <c r="M396" s="134">
        <f>IF(Data!O323&gt;0,Data!O323,O239)</f>
        <v>5.0550999999999995</v>
      </c>
      <c r="N396" s="134">
        <f>IF(Data!P323&gt;0,Data!P323,P239)</f>
        <v>5.10792</v>
      </c>
      <c r="O396" s="60"/>
      <c r="P396" s="60"/>
    </row>
    <row r="397" spans="1:16" ht="12.75">
      <c r="A397" s="135"/>
      <c r="B397" s="128">
        <v>37840</v>
      </c>
      <c r="C397" s="134">
        <f>IF(Data!E324&gt;0,Data!E324,E240)</f>
        <v>5.040780000000001</v>
      </c>
      <c r="D397" s="134">
        <f>IF(Data!F324&gt;0,Data!F324,F240)</f>
        <v>4.84662</v>
      </c>
      <c r="E397" s="134">
        <f>IF(Data!G324&gt;0,Data!G324,G240)</f>
        <v>4.8834</v>
      </c>
      <c r="F397" s="134">
        <f>IF(Data!H324&gt;0,Data!H324,H240)</f>
        <v>5.03492</v>
      </c>
      <c r="G397" s="134">
        <f>IF(Data!I324&gt;0,Data!I324,I240)</f>
        <v>5.12458</v>
      </c>
      <c r="H397" s="134">
        <f>IF(Data!J324&gt;0,Data!J324,J240)</f>
        <v>5.0968599999999995</v>
      </c>
      <c r="I397" s="134">
        <f>IF(Data!K324&gt;0,Data!K324,K240)</f>
        <v>5.06248</v>
      </c>
      <c r="J397" s="134">
        <f>IF(Data!L324&gt;0,Data!L324,L240)</f>
        <v>5.205639999999999</v>
      </c>
      <c r="K397" s="134">
        <f>IF(Data!M324&gt;0,Data!M324,M240)</f>
        <v>5.1201799999999995</v>
      </c>
      <c r="L397" s="134">
        <f>IF(Data!N324&gt;0,Data!N324,N240)</f>
        <v>5.1478399999999995</v>
      </c>
      <c r="M397" s="134">
        <f>IF(Data!O324&gt;0,Data!O324,O240)</f>
        <v>5.1400999999999994</v>
      </c>
      <c r="N397" s="134">
        <f>IF(Data!P324&gt;0,Data!P324,P240)</f>
        <v>5.15792</v>
      </c>
      <c r="O397" s="60"/>
      <c r="P397" s="60"/>
    </row>
    <row r="398" spans="1:16" ht="12.75">
      <c r="A398" s="135"/>
      <c r="B398" s="128">
        <v>37847</v>
      </c>
      <c r="C398" s="134">
        <f>IF(Data!E325&gt;0,Data!E325,E241)</f>
        <v>5.37328</v>
      </c>
      <c r="D398" s="134">
        <f>IF(Data!F325&gt;0,Data!F325,F241)</f>
        <v>5.179119999999999</v>
      </c>
      <c r="E398" s="134">
        <f>IF(Data!G325&gt;0,Data!G325,G241)</f>
        <v>5.205900000000001</v>
      </c>
      <c r="F398" s="134">
        <f>IF(Data!H325&gt;0,Data!H325,H241)</f>
        <v>5.35742</v>
      </c>
      <c r="G398" s="134">
        <f>IF(Data!I325&gt;0,Data!I325,I241)</f>
        <v>5.40458</v>
      </c>
      <c r="H398" s="134">
        <f>IF(Data!J325&gt;0,Data!J325,J241)</f>
        <v>5.37686</v>
      </c>
      <c r="I398" s="134">
        <f>IF(Data!K325&gt;0,Data!K325,K241)</f>
        <v>5.294980000000001</v>
      </c>
      <c r="J398" s="134">
        <f>IF(Data!L325&gt;0,Data!L325,L241)</f>
        <v>5.43814</v>
      </c>
      <c r="K398" s="134">
        <f>IF(Data!M325&gt;0,Data!M325,M241)</f>
        <v>5.33518</v>
      </c>
      <c r="L398" s="134">
        <f>IF(Data!N325&gt;0,Data!N325,N241)</f>
        <v>5.36284</v>
      </c>
      <c r="M398" s="134">
        <f>IF(Data!O325&gt;0,Data!O325,O241)</f>
        <v>5.355099999999999</v>
      </c>
      <c r="N398" s="134">
        <f>IF(Data!P325&gt;0,Data!P325,P241)</f>
        <v>5.27792</v>
      </c>
      <c r="O398" s="60"/>
      <c r="P398" s="60"/>
    </row>
    <row r="399" spans="1:16" ht="12.75">
      <c r="A399" s="135"/>
      <c r="B399" s="128">
        <v>37854</v>
      </c>
      <c r="C399" s="134">
        <f>IF(Data!E326&gt;0,Data!E326,E242)</f>
        <v>5.678280000000001</v>
      </c>
      <c r="D399" s="134">
        <f>IF(Data!F326&gt;0,Data!F326,F242)</f>
        <v>5.48412</v>
      </c>
      <c r="E399" s="134">
        <f>IF(Data!G326&gt;0,Data!G326,G242)</f>
        <v>5.5084</v>
      </c>
      <c r="F399" s="134">
        <f>IF(Data!H326&gt;0,Data!H326,H242)</f>
        <v>5.65992</v>
      </c>
      <c r="G399" s="134">
        <f>IF(Data!I326&gt;0,Data!I326,I242)</f>
        <v>5.6620800000000004</v>
      </c>
      <c r="H399" s="134">
        <f>IF(Data!J326&gt;0,Data!J326,J242)</f>
        <v>5.63436</v>
      </c>
      <c r="I399" s="134">
        <f>IF(Data!K326&gt;0,Data!K326,K242)</f>
        <v>5.51748</v>
      </c>
      <c r="J399" s="134">
        <f>IF(Data!L326&gt;0,Data!L326,L242)</f>
        <v>5.660639999999999</v>
      </c>
      <c r="K399" s="134">
        <f>IF(Data!M326&gt;0,Data!M326,M242)</f>
        <v>5.5351799999999995</v>
      </c>
      <c r="L399" s="134">
        <f>IF(Data!N326&gt;0,Data!N326,N242)</f>
        <v>5.56284</v>
      </c>
      <c r="M399" s="134">
        <f>IF(Data!O326&gt;0,Data!O326,O242)</f>
        <v>5.5150999999999994</v>
      </c>
      <c r="N399" s="134">
        <f>IF(Data!P326&gt;0,Data!P326,P242)</f>
        <v>5.43792</v>
      </c>
      <c r="O399" s="60"/>
      <c r="P399" s="60"/>
    </row>
    <row r="400" spans="1:16" ht="12.75">
      <c r="A400" s="135"/>
      <c r="B400" s="128">
        <v>37861</v>
      </c>
      <c r="C400" s="134">
        <f>IF(Data!E327&gt;0,Data!E327,E243)</f>
        <v>5.768280000000001</v>
      </c>
      <c r="D400" s="134">
        <f>IF(Data!F327&gt;0,Data!F327,F243)</f>
        <v>5.57412</v>
      </c>
      <c r="E400" s="134">
        <f>IF(Data!G327&gt;0,Data!G327,G243)</f>
        <v>5.5759</v>
      </c>
      <c r="F400" s="134">
        <f>IF(Data!H327&gt;0,Data!H327,H243)</f>
        <v>5.7274199999999995</v>
      </c>
      <c r="G400" s="134">
        <f>IF(Data!I327&gt;0,Data!I327,I243)</f>
        <v>5.7245800000000004</v>
      </c>
      <c r="H400" s="134">
        <f>IF(Data!J327&gt;0,Data!J327,J243)</f>
        <v>5.69686</v>
      </c>
      <c r="I400" s="134">
        <f>IF(Data!K327&gt;0,Data!K327,K243)</f>
        <v>5.567480000000001</v>
      </c>
      <c r="J400" s="134">
        <f>IF(Data!L327&gt;0,Data!L327,L243)</f>
        <v>5.71064</v>
      </c>
      <c r="K400" s="134">
        <f>IF(Data!M327&gt;0,Data!M327,M243)</f>
        <v>5.58268</v>
      </c>
      <c r="L400" s="134">
        <f>IF(Data!N327&gt;0,Data!N327,N243)</f>
        <v>5.61034</v>
      </c>
      <c r="M400" s="134">
        <f>IF(Data!O327&gt;0,Data!O327,O243)</f>
        <v>5.5550999999999995</v>
      </c>
      <c r="N400" s="134">
        <f>IF(Data!P327&gt;0,Data!P327,P243)</f>
        <v>5.33792</v>
      </c>
      <c r="O400" s="60"/>
      <c r="P400" s="60"/>
    </row>
    <row r="401" spans="1:16" ht="12.75">
      <c r="A401" s="135"/>
      <c r="B401" s="128">
        <v>37868</v>
      </c>
      <c r="C401" s="134">
        <f>IF(Data!E328&gt;0,Data!E328,E244)</f>
        <v>5.768280000000001</v>
      </c>
      <c r="D401" s="134">
        <f>IF(Data!F328&gt;0,Data!F328,F244)</f>
        <v>5.57412</v>
      </c>
      <c r="E401" s="134">
        <f>IF(Data!G328&gt;0,Data!G328,G244)</f>
        <v>5.5784</v>
      </c>
      <c r="F401" s="134">
        <f>IF(Data!H328&gt;0,Data!H328,H244)</f>
        <v>5.72992</v>
      </c>
      <c r="G401" s="134">
        <f>IF(Data!I328&gt;0,Data!I328,I244)</f>
        <v>5.732080000000001</v>
      </c>
      <c r="H401" s="134">
        <f>IF(Data!J328&gt;0,Data!J328,J244)</f>
        <v>5.70436</v>
      </c>
      <c r="I401" s="134">
        <f>IF(Data!K328&gt;0,Data!K328,K244)</f>
        <v>5.57998</v>
      </c>
      <c r="J401" s="134">
        <f>IF(Data!L328&gt;0,Data!L328,L244)</f>
        <v>5.723139999999999</v>
      </c>
      <c r="K401" s="134">
        <f>IF(Data!M328&gt;0,Data!M328,M244)</f>
        <v>5.58768</v>
      </c>
      <c r="L401" s="134">
        <f>IF(Data!N328&gt;0,Data!N328,N244)</f>
        <v>5.61534</v>
      </c>
      <c r="M401" s="134">
        <f>IF(Data!O328&gt;0,Data!O328,O244)</f>
        <v>5.525099999999999</v>
      </c>
      <c r="N401" s="134">
        <f>IF(Data!P328&gt;0,Data!P328,P244)</f>
        <v>5.4179200000000005</v>
      </c>
      <c r="O401" s="60"/>
      <c r="P401" s="60"/>
    </row>
    <row r="402" spans="1:16" ht="12.75">
      <c r="A402" s="135"/>
      <c r="B402" s="128">
        <v>37875</v>
      </c>
      <c r="C402" s="134">
        <f>IF(Data!E329&gt;0,Data!E329,E245)</f>
        <v>6.04328</v>
      </c>
      <c r="D402" s="134">
        <f>IF(Data!F329&gt;0,Data!F329,F245)</f>
        <v>5.849119999999999</v>
      </c>
      <c r="E402" s="134">
        <f>IF(Data!G329&gt;0,Data!G329,G245)</f>
        <v>5.848400000000001</v>
      </c>
      <c r="F402" s="134">
        <f>IF(Data!H329&gt;0,Data!H329,H245)</f>
        <v>5.99992</v>
      </c>
      <c r="G402" s="134">
        <f>IF(Data!I329&gt;0,Data!I329,I245)</f>
        <v>5.98458</v>
      </c>
      <c r="H402" s="134">
        <f>IF(Data!J329&gt;0,Data!J329,J245)</f>
        <v>5.95686</v>
      </c>
      <c r="I402" s="134">
        <f>IF(Data!K329&gt;0,Data!K329,K245)</f>
        <v>5.7824800000000005</v>
      </c>
      <c r="J402" s="134">
        <f>IF(Data!L329&gt;0,Data!L329,L245)</f>
        <v>5.92564</v>
      </c>
      <c r="K402" s="134">
        <f>IF(Data!M329&gt;0,Data!M329,M245)</f>
        <v>5.76268</v>
      </c>
      <c r="L402" s="134">
        <f>IF(Data!N329&gt;0,Data!N329,N245)</f>
        <v>5.79034</v>
      </c>
      <c r="M402" s="134">
        <f>IF(Data!O329&gt;0,Data!O329,O245)</f>
        <v>5.645099999999999</v>
      </c>
      <c r="N402" s="134">
        <f>IF(Data!P329&gt;0,Data!P329,P245)</f>
        <v>5.52792</v>
      </c>
      <c r="O402" s="60"/>
      <c r="P402" s="60"/>
    </row>
    <row r="403" spans="1:16" ht="12.75">
      <c r="A403" s="135"/>
      <c r="B403" s="128">
        <v>37882</v>
      </c>
      <c r="C403" s="134">
        <f>IF(Data!E330&gt;0,Data!E330,E246)</f>
        <v>6.15578</v>
      </c>
      <c r="D403" s="134">
        <f>IF(Data!F330&gt;0,Data!F330,F246)</f>
        <v>5.961619999999999</v>
      </c>
      <c r="E403" s="134">
        <f>IF(Data!G330&gt;0,Data!G330,G246)</f>
        <v>5.9834000000000005</v>
      </c>
      <c r="F403" s="134">
        <f>IF(Data!H330&gt;0,Data!H330,H246)</f>
        <v>6.13492</v>
      </c>
      <c r="G403" s="134">
        <f>IF(Data!I330&gt;0,Data!I330,I246)</f>
        <v>6.134580000000001</v>
      </c>
      <c r="H403" s="134">
        <f>IF(Data!J330&gt;0,Data!J330,J246)</f>
        <v>6.10686</v>
      </c>
      <c r="I403" s="134">
        <f>IF(Data!K330&gt;0,Data!K330,K246)</f>
        <v>5.91748</v>
      </c>
      <c r="J403" s="134">
        <f>IF(Data!L330&gt;0,Data!L330,L246)</f>
        <v>6.060639999999999</v>
      </c>
      <c r="K403" s="134">
        <f>IF(Data!M330&gt;0,Data!M330,M246)</f>
        <v>5.88018</v>
      </c>
      <c r="L403" s="134">
        <f>IF(Data!N330&gt;0,Data!N330,N246)</f>
        <v>5.90784</v>
      </c>
      <c r="M403" s="134">
        <f>IF(Data!O330&gt;0,Data!O330,O246)</f>
        <v>5.7650999999999994</v>
      </c>
      <c r="N403" s="134">
        <f>IF(Data!P330&gt;0,Data!P330,P246)</f>
        <v>5.617920000000001</v>
      </c>
      <c r="O403" s="60"/>
      <c r="P403" s="60"/>
    </row>
    <row r="404" spans="1:16" ht="12.75">
      <c r="A404" s="135"/>
      <c r="B404" s="128">
        <v>37889</v>
      </c>
      <c r="C404" s="134">
        <f>IF(Data!E331&gt;0,Data!E331,E247)</f>
        <v>6.44078</v>
      </c>
      <c r="D404" s="134">
        <f>IF(Data!F331&gt;0,Data!F331,F247)</f>
        <v>6.246619999999999</v>
      </c>
      <c r="E404" s="134">
        <f>IF(Data!G331&gt;0,Data!G331,G247)</f>
        <v>6.250900000000001</v>
      </c>
      <c r="F404" s="134">
        <f>IF(Data!H331&gt;0,Data!H331,H247)</f>
        <v>6.40242</v>
      </c>
      <c r="G404" s="134">
        <f>IF(Data!I331&gt;0,Data!I331,I247)</f>
        <v>6.36958</v>
      </c>
      <c r="H404" s="134">
        <f>IF(Data!J331&gt;0,Data!J331,J247)</f>
        <v>6.34186</v>
      </c>
      <c r="I404" s="134">
        <f>IF(Data!K331&gt;0,Data!K331,K247)</f>
        <v>6.112480000000001</v>
      </c>
      <c r="J404" s="134">
        <f>IF(Data!L331&gt;0,Data!L331,L247)</f>
        <v>6.25564</v>
      </c>
      <c r="K404" s="134">
        <f>IF(Data!M331&gt;0,Data!M331,M247)</f>
        <v>6.06768</v>
      </c>
      <c r="L404" s="134">
        <f>IF(Data!N331&gt;0,Data!N331,N247)</f>
        <v>6.09534</v>
      </c>
      <c r="M404" s="134">
        <f>IF(Data!O331&gt;0,Data!O331,O247)</f>
        <v>5.957599999999999</v>
      </c>
      <c r="N404" s="134">
        <f>IF(Data!P331&gt;0,Data!P331,P247)</f>
        <v>5.747920000000001</v>
      </c>
      <c r="O404" s="60"/>
      <c r="P404" s="60"/>
    </row>
    <row r="405" spans="1:16" ht="12.75">
      <c r="A405" s="135"/>
      <c r="B405" s="128">
        <v>37896</v>
      </c>
      <c r="C405" s="134">
        <f>IF(Data!E332&gt;0,Data!E332,E248)</f>
        <v>6.04</v>
      </c>
      <c r="D405" s="134">
        <f>IF(Data!F332&gt;0,Data!F332,F248)</f>
        <v>6.67936</v>
      </c>
      <c r="E405" s="134">
        <f>IF(Data!G332&gt;0,Data!G332,G248)</f>
        <v>6.69738</v>
      </c>
      <c r="F405" s="134">
        <f>IF(Data!H332&gt;0,Data!H332,H248)</f>
        <v>6.8252</v>
      </c>
      <c r="G405" s="134">
        <f>IF(Data!I332&gt;0,Data!I332,I248)</f>
        <v>6.78372</v>
      </c>
      <c r="H405" s="134">
        <f>IF(Data!J332&gt;0,Data!J332,J248)</f>
        <v>6.781079999999999</v>
      </c>
      <c r="I405" s="134">
        <f>IF(Data!K332&gt;0,Data!K332,K248)</f>
        <v>6.51866</v>
      </c>
      <c r="J405" s="134">
        <f>IF(Data!L332&gt;0,Data!L332,L248)</f>
        <v>6.64032</v>
      </c>
      <c r="K405" s="134">
        <f>IF(Data!M332&gt;0,Data!M332,M248)</f>
        <v>6.423920000000001</v>
      </c>
      <c r="L405" s="134">
        <f>IF(Data!N332&gt;0,Data!N332,N248)</f>
        <v>6.47358</v>
      </c>
      <c r="M405" s="134">
        <f>IF(Data!O332&gt;0,Data!O332,O248)</f>
        <v>6.35712</v>
      </c>
      <c r="N405" s="134">
        <f>IF(Data!P332&gt;0,Data!P332,P248)</f>
        <v>6.07486</v>
      </c>
      <c r="O405" s="60"/>
      <c r="P405" s="60"/>
    </row>
    <row r="406" spans="1:16" ht="12.75">
      <c r="A406" s="135"/>
      <c r="B406" s="128">
        <v>37903</v>
      </c>
      <c r="C406" s="134">
        <f>IF(Data!E333&gt;0,Data!E333,E249)</f>
        <v>6.04</v>
      </c>
      <c r="D406" s="134">
        <f>IF(Data!F333&gt;0,Data!F333,F249)</f>
        <v>6.63436</v>
      </c>
      <c r="E406" s="134">
        <f>IF(Data!G333&gt;0,Data!G333,G249)</f>
        <v>6.65738</v>
      </c>
      <c r="F406" s="134">
        <f>IF(Data!H333&gt;0,Data!H333,H249)</f>
        <v>6.7852</v>
      </c>
      <c r="G406" s="134">
        <f>IF(Data!I333&gt;0,Data!I333,I249)</f>
        <v>6.75622</v>
      </c>
      <c r="H406" s="134">
        <f>IF(Data!J333&gt;0,Data!J333,J249)</f>
        <v>6.7535799999999995</v>
      </c>
      <c r="I406" s="134">
        <f>IF(Data!K333&gt;0,Data!K333,K249)</f>
        <v>6.44116</v>
      </c>
      <c r="J406" s="134">
        <f>IF(Data!L333&gt;0,Data!L333,L249)</f>
        <v>6.56282</v>
      </c>
      <c r="K406" s="134">
        <f>IF(Data!M333&gt;0,Data!M333,M249)</f>
        <v>6.321420000000001</v>
      </c>
      <c r="L406" s="134">
        <f>IF(Data!N333&gt;0,Data!N333,N249)</f>
        <v>6.37108</v>
      </c>
      <c r="M406" s="134">
        <f>IF(Data!O333&gt;0,Data!O333,O249)</f>
        <v>6.20212</v>
      </c>
      <c r="N406" s="134">
        <f>IF(Data!P333&gt;0,Data!P333,P249)</f>
        <v>6.00736</v>
      </c>
      <c r="O406" s="60"/>
      <c r="P406" s="60"/>
    </row>
    <row r="407" spans="1:16" ht="12.75">
      <c r="A407" s="135"/>
      <c r="B407" s="128">
        <v>37910</v>
      </c>
      <c r="C407" s="134">
        <f>IF(Data!E334&gt;0,Data!E334,E250)</f>
        <v>6.04</v>
      </c>
      <c r="D407" s="134">
        <f>IF(Data!F334&gt;0,Data!F334,F250)</f>
        <v>6.96436</v>
      </c>
      <c r="E407" s="134">
        <f>IF(Data!G334&gt;0,Data!G334,G250)</f>
        <v>6.957380000000001</v>
      </c>
      <c r="F407" s="134">
        <f>IF(Data!H334&gt;0,Data!H334,H250)</f>
        <v>7.0852</v>
      </c>
      <c r="G407" s="134">
        <f>IF(Data!I334&gt;0,Data!I334,I250)</f>
        <v>6.89872</v>
      </c>
      <c r="H407" s="134">
        <f>IF(Data!J334&gt;0,Data!J334,J250)</f>
        <v>6.8960799999999995</v>
      </c>
      <c r="I407" s="134">
        <f>IF(Data!K334&gt;0,Data!K334,K250)</f>
        <v>6.41866</v>
      </c>
      <c r="J407" s="134">
        <f>IF(Data!L334&gt;0,Data!L334,L250)</f>
        <v>6.54032</v>
      </c>
      <c r="K407" s="134">
        <f>IF(Data!M334&gt;0,Data!M334,M250)</f>
        <v>6.286420000000001</v>
      </c>
      <c r="L407" s="134">
        <f>IF(Data!N334&gt;0,Data!N334,N250)</f>
        <v>6.33608</v>
      </c>
      <c r="M407" s="134">
        <f>IF(Data!O334&gt;0,Data!O334,O250)</f>
        <v>6.14712</v>
      </c>
      <c r="N407" s="134">
        <f>IF(Data!P334&gt;0,Data!P334,P250)</f>
        <v>5.95236</v>
      </c>
      <c r="O407" s="60"/>
      <c r="P407" s="60"/>
    </row>
    <row r="408" spans="1:16" ht="12.75">
      <c r="A408" s="135"/>
      <c r="B408" s="128">
        <v>37917</v>
      </c>
      <c r="C408" s="134">
        <f>IF(Data!E335&gt;0,Data!E335,E251)</f>
        <v>6.04</v>
      </c>
      <c r="D408" s="134">
        <f>IF(Data!F335&gt;0,Data!F335,F251)</f>
        <v>7.34686</v>
      </c>
      <c r="E408" s="134">
        <f>IF(Data!G335&gt;0,Data!G335,G251)</f>
        <v>7.37488</v>
      </c>
      <c r="F408" s="134">
        <f>IF(Data!H335&gt;0,Data!H335,H251)</f>
        <v>7.5027</v>
      </c>
      <c r="G408" s="134">
        <f>IF(Data!I335&gt;0,Data!I335,I251)</f>
        <v>7.34872</v>
      </c>
      <c r="H408" s="134">
        <f>IF(Data!J335&gt;0,Data!J335,J251)</f>
        <v>7.34608</v>
      </c>
      <c r="I408" s="134">
        <f>IF(Data!K335&gt;0,Data!K335,K251)</f>
        <v>6.78366</v>
      </c>
      <c r="J408" s="134">
        <f>IF(Data!L335&gt;0,Data!L335,L251)</f>
        <v>6.905320000000001</v>
      </c>
      <c r="K408" s="134">
        <f>IF(Data!M335&gt;0,Data!M335,M251)</f>
        <v>6.56892</v>
      </c>
      <c r="L408" s="134">
        <f>IF(Data!N335&gt;0,Data!N335,N251)</f>
        <v>6.61858</v>
      </c>
      <c r="M408" s="134">
        <f>IF(Data!O335&gt;0,Data!O335,O251)</f>
        <v>6.41212</v>
      </c>
      <c r="N408" s="134">
        <f>IF(Data!P335&gt;0,Data!P335,P251)</f>
        <v>6.07986</v>
      </c>
      <c r="O408" s="60"/>
      <c r="P408" s="60"/>
    </row>
    <row r="409" spans="1:16" ht="12.75">
      <c r="A409" s="135"/>
      <c r="B409" s="128">
        <v>37924</v>
      </c>
      <c r="C409" s="134">
        <f>IF(Data!E336&gt;0,Data!E336,E252)</f>
        <v>6.04</v>
      </c>
      <c r="D409" s="134">
        <f>IF(Data!F336&gt;0,Data!F336,F252)</f>
        <v>7.64436</v>
      </c>
      <c r="E409" s="134">
        <f>IF(Data!G336&gt;0,Data!G336,G252)</f>
        <v>7.69488</v>
      </c>
      <c r="F409" s="134">
        <f>IF(Data!H336&gt;0,Data!H336,H252)</f>
        <v>7.8227</v>
      </c>
      <c r="G409" s="134">
        <f>IF(Data!I336&gt;0,Data!I336,I252)</f>
        <v>7.71122</v>
      </c>
      <c r="H409" s="134">
        <f>IF(Data!J336&gt;0,Data!J336,J252)</f>
        <v>7.7085799999999995</v>
      </c>
      <c r="I409" s="134">
        <f>IF(Data!K336&gt;0,Data!K336,K252)</f>
        <v>7.28866</v>
      </c>
      <c r="J409" s="134">
        <f>IF(Data!L336&gt;0,Data!L336,L252)</f>
        <v>7.4103200000000005</v>
      </c>
      <c r="K409" s="134">
        <f>IF(Data!M336&gt;0,Data!M336,M252)</f>
        <v>7.096420000000001</v>
      </c>
      <c r="L409" s="134">
        <f>IF(Data!N336&gt;0,Data!N336,N252)</f>
        <v>7.14608</v>
      </c>
      <c r="M409" s="134">
        <f>IF(Data!O336&gt;0,Data!O336,O252)</f>
        <v>6.9271199999999995</v>
      </c>
      <c r="N409" s="134">
        <f>IF(Data!P336&gt;0,Data!P336,P252)</f>
        <v>6.5423599999999995</v>
      </c>
      <c r="O409" s="60"/>
      <c r="P409" s="60"/>
    </row>
    <row r="410" spans="1:16" ht="12.75">
      <c r="A410" s="135"/>
      <c r="B410" s="128">
        <v>37931</v>
      </c>
      <c r="C410" s="134">
        <f>IF(Data!E337&gt;0,Data!E337,E253)</f>
        <v>6.06</v>
      </c>
      <c r="D410" s="134">
        <f>IF(Data!F337&gt;0,Data!F337,F253)</f>
        <v>6.94</v>
      </c>
      <c r="E410" s="134">
        <f>IF(Data!G337&gt;0,Data!G337,G253)</f>
        <v>7.3548800000000005</v>
      </c>
      <c r="F410" s="134">
        <f>IF(Data!H337&gt;0,Data!H337,H253)</f>
        <v>7.4827</v>
      </c>
      <c r="G410" s="134">
        <f>IF(Data!I337&gt;0,Data!I337,I253)</f>
        <v>7.45122</v>
      </c>
      <c r="H410" s="134">
        <f>IF(Data!J337&gt;0,Data!J337,J253)</f>
        <v>7.44858</v>
      </c>
      <c r="I410" s="134">
        <f>IF(Data!K337&gt;0,Data!K337,K253)</f>
        <v>7.11866</v>
      </c>
      <c r="J410" s="134">
        <f>IF(Data!L337&gt;0,Data!L337,L253)</f>
        <v>7.2403200000000005</v>
      </c>
      <c r="K410" s="134">
        <f>IF(Data!M337&gt;0,Data!M337,M253)</f>
        <v>7.008920000000001</v>
      </c>
      <c r="L410" s="134">
        <f>IF(Data!N337&gt;0,Data!N337,N253)</f>
        <v>7.05858</v>
      </c>
      <c r="M410" s="134">
        <f>IF(Data!O337&gt;0,Data!O337,O253)</f>
        <v>6.87712</v>
      </c>
      <c r="N410" s="134">
        <f>IF(Data!P337&gt;0,Data!P337,P253)</f>
        <v>6.42986</v>
      </c>
      <c r="O410" s="60"/>
      <c r="P410" s="60"/>
    </row>
    <row r="411" spans="1:16" ht="12.75">
      <c r="A411" s="135"/>
      <c r="B411" s="128">
        <v>37938</v>
      </c>
      <c r="C411" s="134">
        <f>IF(Data!E338&gt;0,Data!E338,E254)</f>
        <v>6.06</v>
      </c>
      <c r="D411" s="134">
        <f>IF(Data!F338&gt;0,Data!F338,F254)</f>
        <v>6.94</v>
      </c>
      <c r="E411" s="134">
        <f>IF(Data!G338&gt;0,Data!G338,G254)</f>
        <v>7.46488</v>
      </c>
      <c r="F411" s="134">
        <f>IF(Data!H338&gt;0,Data!H338,H254)</f>
        <v>7.5927</v>
      </c>
      <c r="G411" s="134">
        <f>IF(Data!I338&gt;0,Data!I338,I254)</f>
        <v>7.54872</v>
      </c>
      <c r="H411" s="134">
        <f>IF(Data!J338&gt;0,Data!J338,J254)</f>
        <v>7.54608</v>
      </c>
      <c r="I411" s="134">
        <f>IF(Data!K338&gt;0,Data!K338,K254)</f>
        <v>7.16866</v>
      </c>
      <c r="J411" s="134">
        <f>IF(Data!L338&gt;0,Data!L338,L254)</f>
        <v>7.29032</v>
      </c>
      <c r="K411" s="134">
        <f>IF(Data!M338&gt;0,Data!M338,M254)</f>
        <v>6.96642</v>
      </c>
      <c r="L411" s="134">
        <f>IF(Data!N338&gt;0,Data!N338,N254)</f>
        <v>7.01608</v>
      </c>
      <c r="M411" s="134">
        <f>IF(Data!O338&gt;0,Data!O338,O254)</f>
        <v>6.8021199999999995</v>
      </c>
      <c r="N411" s="134">
        <f>IF(Data!P338&gt;0,Data!P338,P254)</f>
        <v>6.30986</v>
      </c>
      <c r="O411" s="60"/>
      <c r="P411" s="60"/>
    </row>
    <row r="412" spans="1:16" ht="12.75">
      <c r="A412" s="135"/>
      <c r="B412" s="128">
        <v>37945</v>
      </c>
      <c r="C412" s="134">
        <f>IF(Data!E339&gt;0,Data!E339,E255)</f>
        <v>6.06</v>
      </c>
      <c r="D412" s="134">
        <f>IF(Data!F339&gt;0,Data!F339,F255)</f>
        <v>6.94</v>
      </c>
      <c r="E412" s="134">
        <f>IF(Data!G339&gt;0,Data!G339,G255)</f>
        <v>7.29738</v>
      </c>
      <c r="F412" s="134">
        <f>IF(Data!H339&gt;0,Data!H339,H255)</f>
        <v>7.4252</v>
      </c>
      <c r="G412" s="134">
        <f>IF(Data!I339&gt;0,Data!I339,I255)</f>
        <v>7.40122</v>
      </c>
      <c r="H412" s="134">
        <f>IF(Data!J339&gt;0,Data!J339,J255)</f>
        <v>7.39858</v>
      </c>
      <c r="I412" s="134">
        <f>IF(Data!K339&gt;0,Data!K339,K255)</f>
        <v>7.13366</v>
      </c>
      <c r="J412" s="134">
        <f>IF(Data!L339&gt;0,Data!L339,L255)</f>
        <v>7.25532</v>
      </c>
      <c r="K412" s="134">
        <f>IF(Data!M339&gt;0,Data!M339,M255)</f>
        <v>6.96642</v>
      </c>
      <c r="L412" s="134">
        <f>IF(Data!N339&gt;0,Data!N339,N255)</f>
        <v>7.01608</v>
      </c>
      <c r="M412" s="134">
        <f>IF(Data!O339&gt;0,Data!O339,O255)</f>
        <v>6.74462</v>
      </c>
      <c r="N412" s="134">
        <f>IF(Data!P339&gt;0,Data!P339,P255)</f>
        <v>6.31736</v>
      </c>
      <c r="O412" s="60"/>
      <c r="P412" s="60"/>
    </row>
    <row r="413" spans="1:16" ht="12.75">
      <c r="A413" s="135"/>
      <c r="B413" s="128">
        <v>37952</v>
      </c>
      <c r="C413" s="134">
        <f>IF(Data!E340&gt;0,Data!E340,E256)</f>
        <v>6.06</v>
      </c>
      <c r="D413" s="134">
        <f>IF(Data!F340&gt;0,Data!F340,F256)</f>
        <v>6.94</v>
      </c>
      <c r="E413" s="134">
        <f>IF(Data!G340&gt;0,Data!G340,G256)</f>
        <v>7.16238</v>
      </c>
      <c r="F413" s="134">
        <f>IF(Data!H340&gt;0,Data!H340,H256)</f>
        <v>7.2902</v>
      </c>
      <c r="G413" s="134">
        <f>IF(Data!I340&gt;0,Data!I340,I256)</f>
        <v>7.29122</v>
      </c>
      <c r="H413" s="134">
        <f>IF(Data!J340&gt;0,Data!J340,J256)</f>
        <v>7.28858</v>
      </c>
      <c r="I413" s="134">
        <f>IF(Data!K340&gt;0,Data!K340,K256)</f>
        <v>7.04866</v>
      </c>
      <c r="J413" s="134">
        <f>IF(Data!L340&gt;0,Data!L340,L256)</f>
        <v>7.17032</v>
      </c>
      <c r="K413" s="134">
        <f>IF(Data!M340&gt;0,Data!M340,M256)</f>
        <v>6.88142</v>
      </c>
      <c r="L413" s="134">
        <f>IF(Data!N340&gt;0,Data!N340,N256)</f>
        <v>6.93108</v>
      </c>
      <c r="M413" s="134">
        <f>IF(Data!O340&gt;0,Data!O340,O256)</f>
        <v>6.70712</v>
      </c>
      <c r="N413" s="134">
        <f>IF(Data!P340&gt;0,Data!P340,P256)</f>
        <v>6.28736</v>
      </c>
      <c r="O413" s="60"/>
      <c r="P413" s="60"/>
    </row>
    <row r="414" spans="1:16" ht="12.75">
      <c r="A414" s="135"/>
      <c r="B414" s="128">
        <v>37959</v>
      </c>
      <c r="C414" s="134">
        <f>IF(Data!E341&gt;0,Data!E341,E257)</f>
        <v>6.06</v>
      </c>
      <c r="D414" s="134">
        <f>IF(Data!F341&gt;0,Data!F341,F257)</f>
        <v>6.61</v>
      </c>
      <c r="E414" s="134">
        <f>IF(Data!G341&gt;0,Data!G341,G257)</f>
        <v>7.37</v>
      </c>
      <c r="F414" s="134">
        <f>IF(Data!H341&gt;0,Data!H341,H257)</f>
        <v>7.5227</v>
      </c>
      <c r="G414" s="134">
        <f>IF(Data!I341&gt;0,Data!I341,I257)</f>
        <v>7.54122</v>
      </c>
      <c r="H414" s="134">
        <f>IF(Data!J341&gt;0,Data!J341,J257)</f>
        <v>7.53858</v>
      </c>
      <c r="I414" s="134">
        <f>IF(Data!K341&gt;0,Data!K341,K257)</f>
        <v>7.33116</v>
      </c>
      <c r="J414" s="134">
        <f>IF(Data!L341&gt;0,Data!L341,L257)</f>
        <v>7.45282</v>
      </c>
      <c r="K414" s="134">
        <f>IF(Data!M341&gt;0,Data!M341,M257)</f>
        <v>7.158920000000001</v>
      </c>
      <c r="L414" s="134">
        <f>IF(Data!N341&gt;0,Data!N341,N257)</f>
        <v>7.20858</v>
      </c>
      <c r="M414" s="134">
        <f>IF(Data!O341&gt;0,Data!O341,O257)</f>
        <v>6.9671199999999995</v>
      </c>
      <c r="N414" s="134">
        <f>IF(Data!P341&gt;0,Data!P341,P257)</f>
        <v>6.50236</v>
      </c>
      <c r="O414" s="60"/>
      <c r="P414" s="60"/>
    </row>
    <row r="415" spans="1:16" ht="12.75">
      <c r="A415" s="135"/>
      <c r="B415" s="128">
        <v>37966</v>
      </c>
      <c r="C415" s="134">
        <f>IF(Data!E342&gt;0,Data!E342,E258)</f>
        <v>6.06</v>
      </c>
      <c r="D415" s="134">
        <f>IF(Data!F342&gt;0,Data!F342,F258)</f>
        <v>6.61</v>
      </c>
      <c r="E415" s="134">
        <f>IF(Data!G342&gt;0,Data!G342,G258)</f>
        <v>7.37</v>
      </c>
      <c r="F415" s="134">
        <f>IF(Data!H342&gt;0,Data!H342,H258)</f>
        <v>7.5002</v>
      </c>
      <c r="G415" s="134">
        <f>IF(Data!I342&gt;0,Data!I342,I258)</f>
        <v>7.55122</v>
      </c>
      <c r="H415" s="134">
        <f>IF(Data!J342&gt;0,Data!J342,J258)</f>
        <v>7.548579999999999</v>
      </c>
      <c r="I415" s="134">
        <f>IF(Data!K342&gt;0,Data!K342,K258)</f>
        <v>7.37116</v>
      </c>
      <c r="J415" s="134">
        <f>IF(Data!L342&gt;0,Data!L342,L258)</f>
        <v>7.49282</v>
      </c>
      <c r="K415" s="134">
        <f>IF(Data!M342&gt;0,Data!M342,M258)</f>
        <v>7.2289200000000005</v>
      </c>
      <c r="L415" s="134">
        <f>IF(Data!N342&gt;0,Data!N342,N258)</f>
        <v>7.27858</v>
      </c>
      <c r="M415" s="134">
        <f>IF(Data!O342&gt;0,Data!O342,O258)</f>
        <v>7.06712</v>
      </c>
      <c r="N415" s="134">
        <f>IF(Data!P342&gt;0,Data!P342,P258)</f>
        <v>6.58736</v>
      </c>
      <c r="O415" s="60"/>
      <c r="P415" s="60"/>
    </row>
    <row r="416" spans="1:16" ht="12.75">
      <c r="A416" s="135"/>
      <c r="B416" s="128">
        <v>37973</v>
      </c>
      <c r="C416" s="134">
        <f>IF(Data!E343&gt;0,Data!E343,E259)</f>
        <v>6.06</v>
      </c>
      <c r="D416" s="134">
        <f>IF(Data!F343&gt;0,Data!F343,F259)</f>
        <v>6.61</v>
      </c>
      <c r="E416" s="134">
        <f>IF(Data!G343&gt;0,Data!G343,G259)</f>
        <v>7.37</v>
      </c>
      <c r="F416" s="134">
        <f>IF(Data!H343&gt;0,Data!H343,H259)</f>
        <v>7.4277</v>
      </c>
      <c r="G416" s="134">
        <f>IF(Data!I343&gt;0,Data!I343,I259)</f>
        <v>7.49372</v>
      </c>
      <c r="H416" s="134">
        <f>IF(Data!J343&gt;0,Data!J343,J259)</f>
        <v>7.491079999999999</v>
      </c>
      <c r="I416" s="134">
        <f>IF(Data!K343&gt;0,Data!K343,K259)</f>
        <v>7.33616</v>
      </c>
      <c r="J416" s="134">
        <f>IF(Data!L343&gt;0,Data!L343,L259)</f>
        <v>7.45782</v>
      </c>
      <c r="K416" s="134">
        <f>IF(Data!M343&gt;0,Data!M343,M259)</f>
        <v>7.19392</v>
      </c>
      <c r="L416" s="134">
        <f>IF(Data!N343&gt;0,Data!N343,N259)</f>
        <v>7.24358</v>
      </c>
      <c r="M416" s="134">
        <f>IF(Data!O343&gt;0,Data!O343,O259)</f>
        <v>7.04212</v>
      </c>
      <c r="N416" s="134">
        <f>IF(Data!P343&gt;0,Data!P343,P259)</f>
        <v>6.58736</v>
      </c>
      <c r="O416" s="60"/>
      <c r="P416" s="60"/>
    </row>
    <row r="417" spans="1:16" ht="12.75">
      <c r="A417" s="135"/>
      <c r="B417" s="128">
        <v>37980</v>
      </c>
      <c r="C417" s="134">
        <f>IF(Data!E344&gt;0,Data!E344,E260)</f>
        <v>6.06</v>
      </c>
      <c r="D417" s="134">
        <f>IF(Data!F344&gt;0,Data!F344,F260)</f>
        <v>6.61</v>
      </c>
      <c r="E417" s="134">
        <f>IF(Data!G344&gt;0,Data!G344,G260)</f>
        <v>7.37</v>
      </c>
      <c r="F417" s="134">
        <f>IF(Data!H344&gt;0,Data!H344,H260)</f>
        <v>7.4302</v>
      </c>
      <c r="G417" s="134">
        <f>IF(Data!I344&gt;0,Data!I344,I260)</f>
        <v>7.50372</v>
      </c>
      <c r="H417" s="134">
        <f>IF(Data!J344&gt;0,Data!J344,J260)</f>
        <v>7.50108</v>
      </c>
      <c r="I417" s="134">
        <f>IF(Data!K344&gt;0,Data!K344,K260)</f>
        <v>7.38366</v>
      </c>
      <c r="J417" s="134">
        <f>IF(Data!L344&gt;0,Data!L344,L260)</f>
        <v>7.50532</v>
      </c>
      <c r="K417" s="134">
        <f>IF(Data!M344&gt;0,Data!M344,M260)</f>
        <v>7.25642</v>
      </c>
      <c r="L417" s="134">
        <f>IF(Data!N344&gt;0,Data!N344,N260)</f>
        <v>7.30608</v>
      </c>
      <c r="M417" s="134">
        <f>IF(Data!O344&gt;0,Data!O344,O260)</f>
        <v>7.09712</v>
      </c>
      <c r="N417" s="134">
        <f>IF(Data!P344&gt;0,Data!P344,P260)</f>
        <v>6.6673599999999995</v>
      </c>
      <c r="O417" s="60"/>
      <c r="P417" s="60"/>
    </row>
    <row r="418" spans="1:16" ht="12.75">
      <c r="A418" s="127">
        <v>2004</v>
      </c>
      <c r="B418" s="128">
        <v>37987</v>
      </c>
      <c r="C418" s="134">
        <f>IF(Data!E345&gt;0,Data!E345,E261)</f>
        <v>6.06</v>
      </c>
      <c r="D418" s="134">
        <f>IF(Data!F345&gt;0,Data!F345,F261)</f>
        <v>6.61</v>
      </c>
      <c r="E418" s="134">
        <f>IF(Data!G345&gt;0,Data!G345,G261)</f>
        <v>7.05</v>
      </c>
      <c r="F418" s="134">
        <f>IF(Data!H345&gt;0,Data!H345,H261)</f>
        <v>7.29</v>
      </c>
      <c r="G418" s="134">
        <f>IF(Data!I345&gt;0,Data!I345,I261)</f>
        <v>7.79372</v>
      </c>
      <c r="H418" s="134">
        <f>IF(Data!J345&gt;0,Data!J345,J261)</f>
        <v>7.79108</v>
      </c>
      <c r="I418" s="134">
        <f>IF(Data!K345&gt;0,Data!K345,K261)</f>
        <v>7.70866</v>
      </c>
      <c r="J418" s="134">
        <f>IF(Data!L345&gt;0,Data!L345,L261)</f>
        <v>7.83032</v>
      </c>
      <c r="K418" s="134">
        <f>IF(Data!M345&gt;0,Data!M345,M261)</f>
        <v>7.5414200000000005</v>
      </c>
      <c r="L418" s="134">
        <f>IF(Data!N345&gt;0,Data!N345,N261)</f>
        <v>7.59108</v>
      </c>
      <c r="M418" s="134">
        <f>IF(Data!O345&gt;0,Data!O345,O261)</f>
        <v>7.37712</v>
      </c>
      <c r="N418" s="134">
        <f>IF(Data!P345&gt;0,Data!P345,P261)</f>
        <v>6.92736</v>
      </c>
      <c r="O418" s="60"/>
      <c r="P418" s="60"/>
    </row>
    <row r="419" spans="1:16" ht="12.75">
      <c r="A419" s="135"/>
      <c r="B419" s="128">
        <v>37994</v>
      </c>
      <c r="C419" s="134">
        <f>IF(Data!E346&gt;0,Data!E346,E262)</f>
        <v>6.06</v>
      </c>
      <c r="D419" s="134">
        <f>IF(Data!F346&gt;0,Data!F346,F262)</f>
        <v>6.61</v>
      </c>
      <c r="E419" s="134">
        <f>IF(Data!G346&gt;0,Data!G346,G262)</f>
        <v>7.05</v>
      </c>
      <c r="F419" s="134">
        <f>IF(Data!H346&gt;0,Data!H346,H262)</f>
        <v>7.29</v>
      </c>
      <c r="G419" s="134">
        <f>IF(Data!I346&gt;0,Data!I346,I262)</f>
        <v>7.82872</v>
      </c>
      <c r="H419" s="134">
        <f>IF(Data!J346&gt;0,Data!J346,J262)</f>
        <v>7.826079999999999</v>
      </c>
      <c r="I419" s="134">
        <f>IF(Data!K346&gt;0,Data!K346,K262)</f>
        <v>7.68116</v>
      </c>
      <c r="J419" s="134">
        <f>IF(Data!L346&gt;0,Data!L346,L262)</f>
        <v>7.8028200000000005</v>
      </c>
      <c r="K419" s="134">
        <f>IF(Data!M346&gt;0,Data!M346,M262)</f>
        <v>7.5414200000000005</v>
      </c>
      <c r="L419" s="134">
        <f>IF(Data!N346&gt;0,Data!N346,N262)</f>
        <v>7.59108</v>
      </c>
      <c r="M419" s="134">
        <f>IF(Data!O346&gt;0,Data!O346,O262)</f>
        <v>7.39712</v>
      </c>
      <c r="N419" s="134">
        <f>IF(Data!P346&gt;0,Data!P346,P262)</f>
        <v>6.92236</v>
      </c>
      <c r="O419" s="60"/>
      <c r="P419" s="60"/>
    </row>
    <row r="420" spans="1:16" ht="12.75">
      <c r="A420" s="135"/>
      <c r="B420" s="128">
        <v>38001</v>
      </c>
      <c r="C420" s="134">
        <f>IF(Data!E347&gt;0,Data!E347,E263)</f>
        <v>6.06</v>
      </c>
      <c r="D420" s="134">
        <f>IF(Data!F347&gt;0,Data!F347,F263)</f>
        <v>6.61</v>
      </c>
      <c r="E420" s="134">
        <f>IF(Data!G347&gt;0,Data!G347,G263)</f>
        <v>7.05</v>
      </c>
      <c r="F420" s="134">
        <f>IF(Data!H347&gt;0,Data!H347,H263)</f>
        <v>7.29</v>
      </c>
      <c r="G420" s="134">
        <f>IF(Data!I347&gt;0,Data!I347,I263)</f>
        <v>8.203719999999999</v>
      </c>
      <c r="H420" s="134">
        <f>IF(Data!J347&gt;0,Data!J347,J263)</f>
        <v>8.20108</v>
      </c>
      <c r="I420" s="134">
        <f>IF(Data!K347&gt;0,Data!K347,K263)</f>
        <v>8.16866</v>
      </c>
      <c r="J420" s="134">
        <f>IF(Data!L347&gt;0,Data!L347,L263)</f>
        <v>8.29032</v>
      </c>
      <c r="K420" s="134">
        <f>IF(Data!M347&gt;0,Data!M347,M263)</f>
        <v>8.11142</v>
      </c>
      <c r="L420" s="134">
        <f>IF(Data!N347&gt;0,Data!N347,N263)</f>
        <v>8.16108</v>
      </c>
      <c r="M420" s="134">
        <f>IF(Data!O347&gt;0,Data!O347,O263)</f>
        <v>7.85212</v>
      </c>
      <c r="N420" s="134">
        <f>IF(Data!P347&gt;0,Data!P347,P263)</f>
        <v>7.29986</v>
      </c>
      <c r="O420" s="60"/>
      <c r="P420" s="60"/>
    </row>
    <row r="421" spans="1:16" ht="12.75">
      <c r="A421" s="135"/>
      <c r="B421" s="128">
        <v>38008</v>
      </c>
      <c r="C421" s="134">
        <f>IF(Data!E348&gt;0,Data!E348,E264)</f>
        <v>6.06</v>
      </c>
      <c r="D421" s="134">
        <f>IF(Data!F348&gt;0,Data!F348,F264)</f>
        <v>6.61</v>
      </c>
      <c r="E421" s="134">
        <f>IF(Data!G348&gt;0,Data!G348,G264)</f>
        <v>7.05</v>
      </c>
      <c r="F421" s="134">
        <f>IF(Data!H348&gt;0,Data!H348,H264)</f>
        <v>7.29</v>
      </c>
      <c r="G421" s="134">
        <f>IF(Data!I348&gt;0,Data!I348,I264)</f>
        <v>8.258719999999999</v>
      </c>
      <c r="H421" s="134">
        <f>IF(Data!J348&gt;0,Data!J348,J264)</f>
        <v>8.256079999999999</v>
      </c>
      <c r="I421" s="134">
        <f>IF(Data!K348&gt;0,Data!K348,K264)</f>
        <v>8.18866</v>
      </c>
      <c r="J421" s="134">
        <f>IF(Data!L348&gt;0,Data!L348,L264)</f>
        <v>8.31032</v>
      </c>
      <c r="K421" s="134">
        <f>IF(Data!M348&gt;0,Data!M348,M264)</f>
        <v>8.05142</v>
      </c>
      <c r="L421" s="134">
        <f>IF(Data!N348&gt;0,Data!N348,N264)</f>
        <v>8.10108</v>
      </c>
      <c r="M421" s="134">
        <f>IF(Data!O348&gt;0,Data!O348,O264)</f>
        <v>7.77462</v>
      </c>
      <c r="N421" s="134">
        <f>IF(Data!P348&gt;0,Data!P348,P264)</f>
        <v>7.24236</v>
      </c>
      <c r="O421" s="60"/>
      <c r="P421" s="60"/>
    </row>
    <row r="422" spans="1:16" ht="12.75">
      <c r="A422" s="135"/>
      <c r="B422" s="128">
        <v>38015</v>
      </c>
      <c r="C422" s="134">
        <f>IF(Data!E349&gt;0,Data!E349,E265)</f>
        <v>6.06</v>
      </c>
      <c r="D422" s="134">
        <f>IF(Data!F349&gt;0,Data!F349,F265)</f>
        <v>6.61</v>
      </c>
      <c r="E422" s="134">
        <f>IF(Data!G349&gt;0,Data!G349,G265)</f>
        <v>7.05</v>
      </c>
      <c r="F422" s="134">
        <f>IF(Data!H349&gt;0,Data!H349,H265)</f>
        <v>7.29</v>
      </c>
      <c r="G422" s="134">
        <f>IF(Data!I349&gt;0,Data!I349,I265)</f>
        <v>7.94372</v>
      </c>
      <c r="H422" s="134">
        <f>IF(Data!J349&gt;0,Data!J349,J265)</f>
        <v>7.9410799999999995</v>
      </c>
      <c r="I422" s="134">
        <f>IF(Data!K349&gt;0,Data!K349,K265)</f>
        <v>7.893660000000001</v>
      </c>
      <c r="J422" s="134">
        <f>IF(Data!L349&gt;0,Data!L349,L265)</f>
        <v>8.015320000000001</v>
      </c>
      <c r="K422" s="134">
        <f>IF(Data!M349&gt;0,Data!M349,M265)</f>
        <v>7.77892</v>
      </c>
      <c r="L422" s="134">
        <f>IF(Data!N349&gt;0,Data!N349,N265)</f>
        <v>7.82858</v>
      </c>
      <c r="M422" s="134">
        <f>IF(Data!O349&gt;0,Data!O349,O265)</f>
        <v>7.5521199999999995</v>
      </c>
      <c r="N422" s="134">
        <f>IF(Data!P349&gt;0,Data!P349,P265)</f>
        <v>7.03986</v>
      </c>
      <c r="O422" s="60"/>
      <c r="P422" s="60"/>
    </row>
    <row r="423" spans="1:16" ht="12.75">
      <c r="A423" s="135"/>
      <c r="B423" s="128">
        <v>38022</v>
      </c>
      <c r="C423" s="134">
        <f>IF(Data!E350&gt;0,Data!E350,E266)</f>
        <v>6.06</v>
      </c>
      <c r="D423" s="134">
        <f>IF(Data!F350&gt;0,Data!F350,F266)</f>
        <v>6.61</v>
      </c>
      <c r="E423" s="134">
        <f>IF(Data!G350&gt;0,Data!G350,G266)</f>
        <v>7.05</v>
      </c>
      <c r="F423" s="134">
        <f>IF(Data!H350&gt;0,Data!H350,H266)</f>
        <v>7.17</v>
      </c>
      <c r="G423" s="134">
        <f>IF(Data!I350&gt;0,Data!I350,I266)</f>
        <v>7.82</v>
      </c>
      <c r="H423" s="134">
        <f>IF(Data!J350&gt;0,Data!J350,J266)</f>
        <v>8.17358</v>
      </c>
      <c r="I423" s="134">
        <f>IF(Data!K350&gt;0,Data!K350,K266)</f>
        <v>8.11366</v>
      </c>
      <c r="J423" s="134">
        <f>IF(Data!L350&gt;0,Data!L350,L266)</f>
        <v>8.23532</v>
      </c>
      <c r="K423" s="134">
        <f>IF(Data!M350&gt;0,Data!M350,M266)</f>
        <v>7.921420000000001</v>
      </c>
      <c r="L423" s="134">
        <f>IF(Data!N350&gt;0,Data!N350,N266)</f>
        <v>7.971080000000001</v>
      </c>
      <c r="M423" s="134">
        <f>IF(Data!O350&gt;0,Data!O350,O266)</f>
        <v>7.62462</v>
      </c>
      <c r="N423" s="134">
        <f>IF(Data!P350&gt;0,Data!P350,P266)</f>
        <v>7.03236</v>
      </c>
      <c r="O423" s="60"/>
      <c r="P423" s="60"/>
    </row>
    <row r="424" spans="1:16" ht="12.75">
      <c r="A424" s="135"/>
      <c r="B424" s="128">
        <v>38029</v>
      </c>
      <c r="C424" s="134">
        <f>IF(Data!E351&gt;0,Data!E351,E267)</f>
        <v>6.06</v>
      </c>
      <c r="D424" s="134">
        <f>IF(Data!F351&gt;0,Data!F351,F267)</f>
        <v>6.61</v>
      </c>
      <c r="E424" s="134">
        <f>IF(Data!G351&gt;0,Data!G351,G267)</f>
        <v>7.05</v>
      </c>
      <c r="F424" s="134">
        <f>IF(Data!H351&gt;0,Data!H351,H267)</f>
        <v>7.17</v>
      </c>
      <c r="G424" s="134">
        <f>IF(Data!I351&gt;0,Data!I351,I267)</f>
        <v>7.82</v>
      </c>
      <c r="H424" s="134">
        <f>IF(Data!J351&gt;0,Data!J351,J267)</f>
        <v>8.07108</v>
      </c>
      <c r="I424" s="134">
        <f>IF(Data!K351&gt;0,Data!K351,K267)</f>
        <v>8.02866</v>
      </c>
      <c r="J424" s="134">
        <f>IF(Data!L351&gt;0,Data!L351,L267)</f>
        <v>8.15032</v>
      </c>
      <c r="K424" s="134">
        <f>IF(Data!M351&gt;0,Data!M351,M267)</f>
        <v>7.868920000000001</v>
      </c>
      <c r="L424" s="134">
        <f>IF(Data!N351&gt;0,Data!N351,N267)</f>
        <v>7.91858</v>
      </c>
      <c r="M424" s="134">
        <f>IF(Data!O351&gt;0,Data!O351,O267)</f>
        <v>7.64712</v>
      </c>
      <c r="N424" s="134">
        <f>IF(Data!P351&gt;0,Data!P351,P267)</f>
        <v>7.09736</v>
      </c>
      <c r="O424" s="60"/>
      <c r="P424" s="60"/>
    </row>
    <row r="425" spans="1:16" ht="12.75">
      <c r="A425" s="135"/>
      <c r="B425" s="128">
        <v>38036</v>
      </c>
      <c r="C425" s="134">
        <f>IF(Data!E352&gt;0,Data!E352,E268)</f>
        <v>6.06</v>
      </c>
      <c r="D425" s="134">
        <f>IF(Data!F352&gt;0,Data!F352,F268)</f>
        <v>6.61</v>
      </c>
      <c r="E425" s="134">
        <f>IF(Data!G352&gt;0,Data!G352,G268)</f>
        <v>7.05</v>
      </c>
      <c r="F425" s="134">
        <f>IF(Data!H352&gt;0,Data!H352,H268)</f>
        <v>7.17</v>
      </c>
      <c r="G425" s="134">
        <f>IF(Data!I352&gt;0,Data!I352,I268)</f>
        <v>7.82</v>
      </c>
      <c r="H425" s="134">
        <f>IF(Data!J352&gt;0,Data!J352,J268)</f>
        <v>8.65108</v>
      </c>
      <c r="I425" s="134">
        <f>IF(Data!K352&gt;0,Data!K352,K268)</f>
        <v>8.56366</v>
      </c>
      <c r="J425" s="134">
        <f>IF(Data!L352&gt;0,Data!L352,L268)</f>
        <v>8.68532</v>
      </c>
      <c r="K425" s="134">
        <f>IF(Data!M352&gt;0,Data!M352,M268)</f>
        <v>8.341420000000001</v>
      </c>
      <c r="L425" s="134">
        <f>IF(Data!N352&gt;0,Data!N352,N268)</f>
        <v>8.39108</v>
      </c>
      <c r="M425" s="134">
        <f>IF(Data!O352&gt;0,Data!O352,O268)</f>
        <v>8.032119999999999</v>
      </c>
      <c r="N425" s="134">
        <f>IF(Data!P352&gt;0,Data!P352,P268)</f>
        <v>7.34736</v>
      </c>
      <c r="O425" s="60"/>
      <c r="P425" s="60"/>
    </row>
    <row r="426" spans="1:16" ht="12.75">
      <c r="A426" s="135"/>
      <c r="B426" s="128">
        <v>38043</v>
      </c>
      <c r="C426" s="134">
        <f>IF(Data!E353&gt;0,Data!E353,E269)</f>
        <v>6.06</v>
      </c>
      <c r="D426" s="134">
        <f>IF(Data!F353&gt;0,Data!F353,F269)</f>
        <v>6.61</v>
      </c>
      <c r="E426" s="134">
        <f>IF(Data!G353&gt;0,Data!G353,G269)</f>
        <v>7.05</v>
      </c>
      <c r="F426" s="134">
        <f>IF(Data!H353&gt;0,Data!H353,H269)</f>
        <v>7.17</v>
      </c>
      <c r="G426" s="134">
        <f>IF(Data!I353&gt;0,Data!I353,I269)</f>
        <v>7.82</v>
      </c>
      <c r="H426" s="134">
        <f>IF(Data!J353&gt;0,Data!J353,J269)</f>
        <v>9.131079999999999</v>
      </c>
      <c r="I426" s="134">
        <f>IF(Data!K353&gt;0,Data!K353,K269)</f>
        <v>9.04866</v>
      </c>
      <c r="J426" s="134">
        <f>IF(Data!L353&gt;0,Data!L353,L269)</f>
        <v>9.17032</v>
      </c>
      <c r="K426" s="134">
        <f>IF(Data!M353&gt;0,Data!M353,M269)</f>
        <v>8.866420000000002</v>
      </c>
      <c r="L426" s="134">
        <f>IF(Data!N353&gt;0,Data!N353,N269)</f>
        <v>8.916080000000001</v>
      </c>
      <c r="M426" s="134">
        <f>IF(Data!O353&gt;0,Data!O353,O269)</f>
        <v>8.54212</v>
      </c>
      <c r="N426" s="134">
        <f>IF(Data!P353&gt;0,Data!P353,P269)</f>
        <v>7.93236</v>
      </c>
      <c r="O426" s="60"/>
      <c r="P426" s="60"/>
    </row>
    <row r="427" spans="1:16" ht="12.75">
      <c r="A427" s="135"/>
      <c r="B427" s="128">
        <v>38050</v>
      </c>
      <c r="C427" s="134">
        <f>IF(Data!E354&gt;0,Data!E354,E270)</f>
        <v>6.06</v>
      </c>
      <c r="D427" s="134">
        <f>IF(Data!F354&gt;0,Data!F354,F270)</f>
        <v>6.61</v>
      </c>
      <c r="E427" s="134">
        <f>IF(Data!G354&gt;0,Data!G354,G270)</f>
        <v>7.05</v>
      </c>
      <c r="F427" s="134">
        <f>IF(Data!H354&gt;0,Data!H354,H270)</f>
        <v>7.17</v>
      </c>
      <c r="G427" s="134">
        <f>IF(Data!I354&gt;0,Data!I354,I270)</f>
        <v>7.34</v>
      </c>
      <c r="H427" s="134">
        <f>IF(Data!J354&gt;0,Data!J354,J270)</f>
        <v>7.99</v>
      </c>
      <c r="I427" s="134">
        <f>IF(Data!K354&gt;0,Data!K354,K270)</f>
        <v>9.16366</v>
      </c>
      <c r="J427" s="134">
        <f>IF(Data!L354&gt;0,Data!L354,L270)</f>
        <v>9.28532</v>
      </c>
      <c r="K427" s="134">
        <f>IF(Data!M354&gt;0,Data!M354,M270)</f>
        <v>9.03142</v>
      </c>
      <c r="L427" s="134">
        <f>IF(Data!N354&gt;0,Data!N354,N270)</f>
        <v>9.08108</v>
      </c>
      <c r="M427" s="134">
        <f>IF(Data!O354&gt;0,Data!O354,O270)</f>
        <v>8.66712</v>
      </c>
      <c r="N427" s="134">
        <f>IF(Data!P354&gt;0,Data!P354,P270)</f>
        <v>8.00736</v>
      </c>
      <c r="O427" s="60"/>
      <c r="P427" s="60"/>
    </row>
    <row r="428" spans="1:16" ht="12.75">
      <c r="A428" s="135"/>
      <c r="B428" s="128">
        <v>38057</v>
      </c>
      <c r="C428" s="134">
        <f>IF(Data!E355&gt;0,Data!E355,E271)</f>
        <v>6.06</v>
      </c>
      <c r="D428" s="134">
        <f>IF(Data!F355&gt;0,Data!F355,F271)</f>
        <v>6.61</v>
      </c>
      <c r="E428" s="134">
        <f>IF(Data!G355&gt;0,Data!G355,G271)</f>
        <v>7.05</v>
      </c>
      <c r="F428" s="134">
        <f>IF(Data!H355&gt;0,Data!H355,H271)</f>
        <v>7.17</v>
      </c>
      <c r="G428" s="134">
        <f>IF(Data!I355&gt;0,Data!I355,I271)</f>
        <v>7.34</v>
      </c>
      <c r="H428" s="134">
        <f>IF(Data!J355&gt;0,Data!J355,J271)</f>
        <v>7.99</v>
      </c>
      <c r="I428" s="134">
        <f>IF(Data!K355&gt;0,Data!K355,K271)</f>
        <v>9.23866</v>
      </c>
      <c r="J428" s="134">
        <f>IF(Data!L355&gt;0,Data!L355,L271)</f>
        <v>9.36032</v>
      </c>
      <c r="K428" s="134">
        <f>IF(Data!M355&gt;0,Data!M355,M271)</f>
        <v>9.118920000000001</v>
      </c>
      <c r="L428" s="134">
        <f>IF(Data!N355&gt;0,Data!N355,N271)</f>
        <v>9.16858</v>
      </c>
      <c r="M428" s="134">
        <f>IF(Data!O355&gt;0,Data!O355,O271)</f>
        <v>8.78962</v>
      </c>
      <c r="N428" s="134">
        <f>IF(Data!P355&gt;0,Data!P355,P271)</f>
        <v>8.037360000000001</v>
      </c>
      <c r="O428" s="60"/>
      <c r="P428" s="60"/>
    </row>
    <row r="429" spans="1:16" ht="12.75">
      <c r="A429" s="135"/>
      <c r="B429" s="128">
        <v>38064</v>
      </c>
      <c r="C429" s="134">
        <f>IF(Data!E356&gt;0,Data!E356,E272)</f>
        <v>6.06</v>
      </c>
      <c r="D429" s="134">
        <f>IF(Data!F356&gt;0,Data!F356,F272)</f>
        <v>6.61</v>
      </c>
      <c r="E429" s="134">
        <f>IF(Data!G356&gt;0,Data!G356,G272)</f>
        <v>7.05</v>
      </c>
      <c r="F429" s="134">
        <f>IF(Data!H356&gt;0,Data!H356,H272)</f>
        <v>7.17</v>
      </c>
      <c r="G429" s="134">
        <f>IF(Data!I356&gt;0,Data!I356,I272)</f>
        <v>7.34</v>
      </c>
      <c r="H429" s="134">
        <f>IF(Data!J356&gt;0,Data!J356,J272)</f>
        <v>7.99</v>
      </c>
      <c r="I429" s="134">
        <f>IF(Data!K356&gt;0,Data!K356,K272)</f>
        <v>9.97866</v>
      </c>
      <c r="J429" s="134">
        <f>IF(Data!L356&gt;0,Data!L356,L272)</f>
        <v>10.10032</v>
      </c>
      <c r="K429" s="134">
        <f>IF(Data!M356&gt;0,Data!M356,M272)</f>
        <v>9.87142</v>
      </c>
      <c r="L429" s="134">
        <f>IF(Data!N356&gt;0,Data!N356,N272)</f>
        <v>9.92108</v>
      </c>
      <c r="M429" s="134">
        <f>IF(Data!O356&gt;0,Data!O356,O272)</f>
        <v>9.43212</v>
      </c>
      <c r="N429" s="134">
        <f>IF(Data!P356&gt;0,Data!P356,P272)</f>
        <v>8.46236</v>
      </c>
      <c r="O429" s="60"/>
      <c r="P429" s="60"/>
    </row>
    <row r="430" spans="1:16" ht="12.75">
      <c r="A430" s="135"/>
      <c r="B430" s="128">
        <v>38071</v>
      </c>
      <c r="C430" s="134">
        <f>IF(Data!E357&gt;0,Data!E357,E273)</f>
        <v>6.06</v>
      </c>
      <c r="D430" s="134">
        <f>IF(Data!F357&gt;0,Data!F357,F273)</f>
        <v>6.61</v>
      </c>
      <c r="E430" s="134">
        <f>IF(Data!G357&gt;0,Data!G357,G273)</f>
        <v>7.05</v>
      </c>
      <c r="F430" s="134">
        <f>IF(Data!H357&gt;0,Data!H357,H273)</f>
        <v>7.17</v>
      </c>
      <c r="G430" s="134">
        <f>IF(Data!I357&gt;0,Data!I357,I273)</f>
        <v>7.34</v>
      </c>
      <c r="H430" s="134">
        <f>IF(Data!J357&gt;0,Data!J357,J273)</f>
        <v>7.99</v>
      </c>
      <c r="I430" s="134">
        <f>IF(Data!K357&gt;0,Data!K357,K273)</f>
        <v>10.08366</v>
      </c>
      <c r="J430" s="134">
        <f>IF(Data!L357&gt;0,Data!L357,L273)</f>
        <v>10.20532</v>
      </c>
      <c r="K430" s="134">
        <f>IF(Data!M357&gt;0,Data!M357,M273)</f>
        <v>9.948920000000001</v>
      </c>
      <c r="L430" s="134">
        <f>IF(Data!N357&gt;0,Data!N357,N273)</f>
        <v>9.99858</v>
      </c>
      <c r="M430" s="134">
        <f>IF(Data!O357&gt;0,Data!O357,O273)</f>
        <v>9.72712</v>
      </c>
      <c r="N430" s="134">
        <f>IF(Data!P357&gt;0,Data!P357,P273)</f>
        <v>8.682360000000001</v>
      </c>
      <c r="O430" s="60"/>
      <c r="P430" s="60"/>
    </row>
    <row r="431" spans="1:16" ht="12.75">
      <c r="A431" s="135"/>
      <c r="B431" s="128">
        <v>38078</v>
      </c>
      <c r="C431" s="134">
        <f>IF(Data!E358&gt;0,Data!E358,E274)</f>
        <v>6.06</v>
      </c>
      <c r="D431" s="134">
        <f>IF(Data!F358&gt;0,Data!F358,F274)</f>
        <v>6.61</v>
      </c>
      <c r="E431" s="134">
        <f>IF(Data!G358&gt;0,Data!G358,G274)</f>
        <v>7.05</v>
      </c>
      <c r="F431" s="134">
        <f>IF(Data!H358&gt;0,Data!H358,H274)</f>
        <v>7.17</v>
      </c>
      <c r="G431" s="134">
        <f>IF(Data!I358&gt;0,Data!I358,I274)</f>
        <v>7.34</v>
      </c>
      <c r="H431" s="134">
        <f>IF(Data!J358&gt;0,Data!J358,J274)</f>
        <v>8.28</v>
      </c>
      <c r="I431" s="134">
        <f>IF(Data!K358&gt;0,Data!K358,K274)</f>
        <v>9.56</v>
      </c>
      <c r="J431" s="134">
        <f>IF(Data!L358&gt;0,Data!L358,L274)</f>
        <v>10.21532</v>
      </c>
      <c r="K431" s="134">
        <f>IF(Data!M358&gt;0,Data!M358,M274)</f>
        <v>10.053920000000002</v>
      </c>
      <c r="L431" s="134">
        <f>IF(Data!N358&gt;0,Data!N358,N274)</f>
        <v>10.103580000000001</v>
      </c>
      <c r="M431" s="134">
        <f>IF(Data!O358&gt;0,Data!O358,O274)</f>
        <v>9.612119999999999</v>
      </c>
      <c r="N431" s="134">
        <f>IF(Data!P358&gt;0,Data!P358,P274)</f>
        <v>8.457360000000001</v>
      </c>
      <c r="O431" s="60"/>
      <c r="P431" s="60"/>
    </row>
    <row r="432" spans="1:16" ht="12.75">
      <c r="A432" s="135"/>
      <c r="B432" s="128">
        <v>38085</v>
      </c>
      <c r="C432" s="134">
        <f>IF(Data!E359&gt;0,Data!E359,E275)</f>
        <v>6.06</v>
      </c>
      <c r="D432" s="134">
        <f>IF(Data!F359&gt;0,Data!F359,F275)</f>
        <v>6.61</v>
      </c>
      <c r="E432" s="134">
        <f>IF(Data!G359&gt;0,Data!G359,G275)</f>
        <v>7.05</v>
      </c>
      <c r="F432" s="134">
        <f>IF(Data!H359&gt;0,Data!H359,H275)</f>
        <v>7.17</v>
      </c>
      <c r="G432" s="134">
        <f>IF(Data!I359&gt;0,Data!I359,I275)</f>
        <v>7.34</v>
      </c>
      <c r="H432" s="134">
        <f>IF(Data!J359&gt;0,Data!J359,J275)</f>
        <v>8.28</v>
      </c>
      <c r="I432" s="134">
        <f>IF(Data!K359&gt;0,Data!K359,K275)</f>
        <v>9.56</v>
      </c>
      <c r="J432" s="134">
        <f>IF(Data!L359&gt;0,Data!L359,L275)</f>
        <v>9.800320000000001</v>
      </c>
      <c r="K432" s="134">
        <f>IF(Data!M359&gt;0,Data!M359,M275)</f>
        <v>9.671420000000001</v>
      </c>
      <c r="L432" s="134">
        <f>IF(Data!N359&gt;0,Data!N359,N275)</f>
        <v>9.72108</v>
      </c>
      <c r="M432" s="134">
        <f>IF(Data!O359&gt;0,Data!O359,O275)</f>
        <v>9.37712</v>
      </c>
      <c r="N432" s="134">
        <f>IF(Data!P359&gt;0,Data!P359,P275)</f>
        <v>8.31736</v>
      </c>
      <c r="O432" s="60"/>
      <c r="P432" s="60"/>
    </row>
    <row r="433" spans="1:16" ht="12.75">
      <c r="A433" s="135"/>
      <c r="B433" s="128">
        <v>38092</v>
      </c>
      <c r="C433" s="134">
        <f>IF(Data!E360&gt;0,Data!E360,E276)</f>
        <v>6.06</v>
      </c>
      <c r="D433" s="134">
        <f>IF(Data!F360&gt;0,Data!F360,F276)</f>
        <v>6.61</v>
      </c>
      <c r="E433" s="134">
        <f>IF(Data!G360&gt;0,Data!G360,G276)</f>
        <v>7.05</v>
      </c>
      <c r="F433" s="134">
        <f>IF(Data!H360&gt;0,Data!H360,H276)</f>
        <v>7.17</v>
      </c>
      <c r="G433" s="134">
        <f>IF(Data!I360&gt;0,Data!I360,I276)</f>
        <v>7.34</v>
      </c>
      <c r="H433" s="134">
        <f>IF(Data!J360&gt;0,Data!J360,J276)</f>
        <v>8.28</v>
      </c>
      <c r="I433" s="134">
        <f>IF(Data!K360&gt;0,Data!K360,K276)</f>
        <v>9.56</v>
      </c>
      <c r="J433" s="134">
        <f>IF(Data!L360&gt;0,Data!L360,L276)</f>
        <v>9.550320000000001</v>
      </c>
      <c r="K433" s="134">
        <f>IF(Data!M360&gt;0,Data!M360,M276)</f>
        <v>9.42642</v>
      </c>
      <c r="L433" s="134">
        <f>IF(Data!N360&gt;0,Data!N360,N276)</f>
        <v>9.47608</v>
      </c>
      <c r="M433" s="134">
        <f>IF(Data!O360&gt;0,Data!O360,O276)</f>
        <v>8.90212</v>
      </c>
      <c r="N433" s="134">
        <f>IF(Data!P360&gt;0,Data!P360,P276)</f>
        <v>7.64236</v>
      </c>
      <c r="O433" s="60"/>
      <c r="P433" s="60"/>
    </row>
    <row r="434" spans="1:16" ht="12.75">
      <c r="A434" s="135"/>
      <c r="B434" s="128">
        <v>38099</v>
      </c>
      <c r="C434" s="134">
        <f>IF(Data!E361&gt;0,Data!E361,E277)</f>
        <v>6.06</v>
      </c>
      <c r="D434" s="134">
        <f>IF(Data!F361&gt;0,Data!F361,F277)</f>
        <v>6.61</v>
      </c>
      <c r="E434" s="134">
        <f>IF(Data!G361&gt;0,Data!G361,G277)</f>
        <v>7.05</v>
      </c>
      <c r="F434" s="134">
        <f>IF(Data!H361&gt;0,Data!H361,H277)</f>
        <v>7.17</v>
      </c>
      <c r="G434" s="134">
        <f>IF(Data!I361&gt;0,Data!I361,I277)</f>
        <v>7.34</v>
      </c>
      <c r="H434" s="134">
        <f>IF(Data!J361&gt;0,Data!J361,J277)</f>
        <v>8.28</v>
      </c>
      <c r="I434" s="134">
        <f>IF(Data!K361&gt;0,Data!K361,K277)</f>
        <v>9.56</v>
      </c>
      <c r="J434" s="134">
        <f>IF(Data!L361&gt;0,Data!L361,L277)</f>
        <v>9.390320000000001</v>
      </c>
      <c r="K434" s="134">
        <f>IF(Data!M361&gt;0,Data!M361,M277)</f>
        <v>9.181420000000001</v>
      </c>
      <c r="L434" s="134">
        <f>IF(Data!N361&gt;0,Data!N361,N277)</f>
        <v>9.23108</v>
      </c>
      <c r="M434" s="134">
        <f>IF(Data!O361&gt;0,Data!O361,O277)</f>
        <v>8.72962</v>
      </c>
      <c r="N434" s="134">
        <f>IF(Data!P361&gt;0,Data!P361,P277)</f>
        <v>7.74986</v>
      </c>
      <c r="O434" s="60"/>
      <c r="P434" s="60"/>
    </row>
    <row r="435" spans="1:16" ht="12.75">
      <c r="A435" s="135"/>
      <c r="B435" s="128">
        <v>38106</v>
      </c>
      <c r="C435" s="134">
        <f>IF(Data!E362&gt;0,Data!E362,E278)</f>
        <v>6.06</v>
      </c>
      <c r="D435" s="134">
        <f>IF(Data!F362&gt;0,Data!F362,F278)</f>
        <v>6.61</v>
      </c>
      <c r="E435" s="134">
        <f>IF(Data!G362&gt;0,Data!G362,G278)</f>
        <v>7.05</v>
      </c>
      <c r="F435" s="134">
        <f>IF(Data!H362&gt;0,Data!H362,H278)</f>
        <v>7.17</v>
      </c>
      <c r="G435" s="134">
        <f>IF(Data!I362&gt;0,Data!I362,I278)</f>
        <v>7.34</v>
      </c>
      <c r="H435" s="134">
        <f>IF(Data!J362&gt;0,Data!J362,J278)</f>
        <v>8.28</v>
      </c>
      <c r="I435" s="134">
        <f>IF(Data!K362&gt;0,Data!K362,K278)</f>
        <v>9.56</v>
      </c>
      <c r="J435" s="134">
        <f>IF(Data!L362&gt;0,Data!L362,L278)</f>
        <v>10.06532</v>
      </c>
      <c r="K435" s="134">
        <f>IF(Data!M362&gt;0,Data!M362,M278)</f>
        <v>9.78142</v>
      </c>
      <c r="L435" s="134">
        <f>IF(Data!N362&gt;0,Data!N362,N278)</f>
        <v>9.83108</v>
      </c>
      <c r="M435" s="134">
        <f>IF(Data!O362&gt;0,Data!O362,O278)</f>
        <v>9.17212</v>
      </c>
      <c r="N435" s="134">
        <f>IF(Data!P362&gt;0,Data!P362,P278)</f>
        <v>7.94236</v>
      </c>
      <c r="O435" s="60"/>
      <c r="P435" s="60"/>
    </row>
    <row r="436" spans="1:16" ht="12.75">
      <c r="A436" s="135"/>
      <c r="B436" s="128">
        <v>38113</v>
      </c>
      <c r="C436" s="134">
        <f>IF(Data!E363&gt;0,Data!E363,E279)</f>
        <v>6.06</v>
      </c>
      <c r="D436" s="134">
        <f>IF(Data!F363&gt;0,Data!F363,F279)</f>
        <v>6.61</v>
      </c>
      <c r="E436" s="134">
        <f>IF(Data!G363&gt;0,Data!G363,G279)</f>
        <v>7.05</v>
      </c>
      <c r="F436" s="134">
        <f>IF(Data!H363&gt;0,Data!H363,H279)</f>
        <v>7.17</v>
      </c>
      <c r="G436" s="134">
        <f>IF(Data!I363&gt;0,Data!I363,I279)</f>
        <v>7.34</v>
      </c>
      <c r="H436" s="134">
        <f>IF(Data!J363&gt;0,Data!J363,J279)</f>
        <v>8.28</v>
      </c>
      <c r="I436" s="134">
        <f>IF(Data!K363&gt;0,Data!K363,K279)</f>
        <v>9.27</v>
      </c>
      <c r="J436" s="134">
        <f>IF(Data!L363&gt;0,Data!L363,L279)</f>
        <v>9.54</v>
      </c>
      <c r="K436" s="134">
        <f>IF(Data!M363&gt;0,Data!M363,M279)</f>
        <v>9.786420000000001</v>
      </c>
      <c r="L436" s="134">
        <f>IF(Data!N363&gt;0,Data!N363,N279)</f>
        <v>9.83608</v>
      </c>
      <c r="M436" s="134">
        <f>IF(Data!O363&gt;0,Data!O363,O279)</f>
        <v>9.27712</v>
      </c>
      <c r="N436" s="134">
        <f>IF(Data!P363&gt;0,Data!P363,P279)</f>
        <v>8.14736</v>
      </c>
      <c r="O436" s="60"/>
      <c r="P436" s="60"/>
    </row>
    <row r="437" spans="1:16" ht="12.75">
      <c r="A437" s="135"/>
      <c r="B437" s="128">
        <v>38120</v>
      </c>
      <c r="C437" s="134">
        <f>IF(Data!E364&gt;0,Data!E364,E280)</f>
        <v>6.06</v>
      </c>
      <c r="D437" s="134">
        <f>IF(Data!F364&gt;0,Data!F364,F280)</f>
        <v>6.61</v>
      </c>
      <c r="E437" s="134">
        <f>IF(Data!G364&gt;0,Data!G364,G280)</f>
        <v>7.05</v>
      </c>
      <c r="F437" s="134">
        <f>IF(Data!H364&gt;0,Data!H364,H280)</f>
        <v>7.17</v>
      </c>
      <c r="G437" s="134">
        <f>IF(Data!I364&gt;0,Data!I364,I280)</f>
        <v>7.34</v>
      </c>
      <c r="H437" s="134">
        <f>IF(Data!J364&gt;0,Data!J364,J280)</f>
        <v>8.28</v>
      </c>
      <c r="I437" s="134">
        <f>IF(Data!K364&gt;0,Data!K364,K280)</f>
        <v>9.27</v>
      </c>
      <c r="J437" s="134">
        <f>IF(Data!L364&gt;0,Data!L364,L280)</f>
        <v>9.54</v>
      </c>
      <c r="K437" s="134">
        <f>IF(Data!M364&gt;0,Data!M364,M280)</f>
        <v>9.60642</v>
      </c>
      <c r="L437" s="134">
        <f>IF(Data!N364&gt;0,Data!N364,N280)</f>
        <v>9.65608</v>
      </c>
      <c r="M437" s="134">
        <f>IF(Data!O364&gt;0,Data!O364,O280)</f>
        <v>9.04462</v>
      </c>
      <c r="N437" s="134">
        <f>IF(Data!P364&gt;0,Data!P364,P280)</f>
        <v>7.82236</v>
      </c>
      <c r="O437" s="60"/>
      <c r="P437" s="60"/>
    </row>
    <row r="438" spans="1:16" ht="12.75">
      <c r="A438" s="135"/>
      <c r="B438" s="128">
        <v>38127</v>
      </c>
      <c r="C438" s="134">
        <f>IF(Data!E365&gt;0,Data!E365,E281)</f>
        <v>6.06</v>
      </c>
      <c r="D438" s="134">
        <f>IF(Data!F365&gt;0,Data!F365,F281)</f>
        <v>6.61</v>
      </c>
      <c r="E438" s="134">
        <f>IF(Data!G365&gt;0,Data!G365,G281)</f>
        <v>7.05</v>
      </c>
      <c r="F438" s="134">
        <f>IF(Data!H365&gt;0,Data!H365,H281)</f>
        <v>7.17</v>
      </c>
      <c r="G438" s="134">
        <f>IF(Data!I365&gt;0,Data!I365,I281)</f>
        <v>7.34</v>
      </c>
      <c r="H438" s="134">
        <f>IF(Data!J365&gt;0,Data!J365,J281)</f>
        <v>8.28</v>
      </c>
      <c r="I438" s="134">
        <f>IF(Data!K365&gt;0,Data!K365,K281)</f>
        <v>9.27</v>
      </c>
      <c r="J438" s="134">
        <f>IF(Data!L365&gt;0,Data!L365,L281)</f>
        <v>9.54</v>
      </c>
      <c r="K438" s="134">
        <f>IF(Data!M365&gt;0,Data!M365,M281)</f>
        <v>8.47142</v>
      </c>
      <c r="L438" s="134">
        <f>IF(Data!N365&gt;0,Data!N365,N281)</f>
        <v>8.52108</v>
      </c>
      <c r="M438" s="134">
        <f>IF(Data!O365&gt;0,Data!O365,O281)</f>
        <v>8.02712</v>
      </c>
      <c r="N438" s="134">
        <f>IF(Data!P365&gt;0,Data!P365,P281)</f>
        <v>7.22236</v>
      </c>
      <c r="O438" s="60"/>
      <c r="P438" s="60"/>
    </row>
    <row r="439" spans="1:16" ht="12.75">
      <c r="A439" s="135"/>
      <c r="B439" s="128">
        <v>38134</v>
      </c>
      <c r="C439" s="134">
        <f>IF(Data!E366&gt;0,Data!E366,E282)</f>
        <v>6.06</v>
      </c>
      <c r="D439" s="134">
        <f>IF(Data!F366&gt;0,Data!F366,F282)</f>
        <v>6.61</v>
      </c>
      <c r="E439" s="134">
        <f>IF(Data!G366&gt;0,Data!G366,G282)</f>
        <v>7.05</v>
      </c>
      <c r="F439" s="134">
        <f>IF(Data!H366&gt;0,Data!H366,H282)</f>
        <v>7.17</v>
      </c>
      <c r="G439" s="134">
        <f>IF(Data!I366&gt;0,Data!I366,I282)</f>
        <v>7.34</v>
      </c>
      <c r="H439" s="134">
        <f>IF(Data!J366&gt;0,Data!J366,J282)</f>
        <v>8.28</v>
      </c>
      <c r="I439" s="134">
        <f>IF(Data!K366&gt;0,Data!K366,K282)</f>
        <v>9.27</v>
      </c>
      <c r="J439" s="134">
        <f>IF(Data!L366&gt;0,Data!L366,L282)</f>
        <v>9.54</v>
      </c>
      <c r="K439" s="134">
        <f>IF(Data!M366&gt;0,Data!M366,M282)</f>
        <v>8.001420000000001</v>
      </c>
      <c r="L439" s="134">
        <f>IF(Data!N366&gt;0,Data!N366,N282)</f>
        <v>8.05108</v>
      </c>
      <c r="M439" s="134">
        <f>IF(Data!O366&gt;0,Data!O366,O282)</f>
        <v>7.66212</v>
      </c>
      <c r="N439" s="134">
        <f>IF(Data!P366&gt;0,Data!P366,P282)</f>
        <v>6.96736</v>
      </c>
      <c r="O439" s="60"/>
      <c r="P439" s="60"/>
    </row>
    <row r="440" spans="1:16" ht="12.75">
      <c r="A440" s="135"/>
      <c r="B440" s="128">
        <v>38141</v>
      </c>
      <c r="C440" s="134">
        <f>IF(Data!E367&gt;0,Data!E367,E283)</f>
        <v>6.06</v>
      </c>
      <c r="D440" s="134">
        <f>IF(Data!F367&gt;0,Data!F367,F283)</f>
        <v>6.61</v>
      </c>
      <c r="E440" s="134">
        <f>IF(Data!G367&gt;0,Data!G367,G283)</f>
        <v>7.05</v>
      </c>
      <c r="F440" s="134">
        <f>IF(Data!H367&gt;0,Data!H367,H283)</f>
        <v>7.17</v>
      </c>
      <c r="G440" s="134">
        <f>IF(Data!I367&gt;0,Data!I367,I283)</f>
        <v>7.34</v>
      </c>
      <c r="H440" s="134">
        <f>IF(Data!J367&gt;0,Data!J367,J283)</f>
        <v>8.28</v>
      </c>
      <c r="I440" s="134">
        <f>IF(Data!K367&gt;0,Data!K367,K283)</f>
        <v>9.27</v>
      </c>
      <c r="J440" s="134">
        <f>IF(Data!L367&gt;0,Data!L367,L283)</f>
        <v>9.62</v>
      </c>
      <c r="K440" s="134">
        <f>IF(Data!M367&gt;0,Data!M367,M283)</f>
        <v>9.6</v>
      </c>
      <c r="L440" s="134">
        <f>IF(Data!N367&gt;0,Data!N367,N283)</f>
        <v>7.8910800000000005</v>
      </c>
      <c r="M440" s="134">
        <f>IF(Data!O367&gt;0,Data!O367,O283)</f>
        <v>7.67212</v>
      </c>
      <c r="N440" s="134">
        <f>IF(Data!P367&gt;0,Data!P367,P283)</f>
        <v>7.0823599999999995</v>
      </c>
      <c r="O440" s="60"/>
      <c r="P440" s="60"/>
    </row>
    <row r="441" spans="1:16" ht="12.75">
      <c r="A441" s="135"/>
      <c r="B441" s="128">
        <v>38148</v>
      </c>
      <c r="C441" s="134">
        <f>IF(Data!E368&gt;0,Data!E368,E284)</f>
        <v>6.06</v>
      </c>
      <c r="D441" s="134">
        <f>IF(Data!F368&gt;0,Data!F368,F284)</f>
        <v>6.61</v>
      </c>
      <c r="E441" s="134">
        <f>IF(Data!G368&gt;0,Data!G368,G284)</f>
        <v>7.05</v>
      </c>
      <c r="F441" s="134">
        <f>IF(Data!H368&gt;0,Data!H368,H284)</f>
        <v>7.17</v>
      </c>
      <c r="G441" s="134">
        <f>IF(Data!I368&gt;0,Data!I368,I284)</f>
        <v>7.34</v>
      </c>
      <c r="H441" s="134">
        <f>IF(Data!J368&gt;0,Data!J368,J284)</f>
        <v>8.28</v>
      </c>
      <c r="I441" s="134">
        <f>IF(Data!K368&gt;0,Data!K368,K284)</f>
        <v>9.27</v>
      </c>
      <c r="J441" s="134">
        <f>IF(Data!L368&gt;0,Data!L368,L284)</f>
        <v>9.62</v>
      </c>
      <c r="K441" s="134">
        <f>IF(Data!M368&gt;0,Data!M368,M284)</f>
        <v>9.6</v>
      </c>
      <c r="L441" s="134">
        <f>IF(Data!N368&gt;0,Data!N368,N284)</f>
        <v>8.30108</v>
      </c>
      <c r="M441" s="134">
        <f>IF(Data!O368&gt;0,Data!O368,O284)</f>
        <v>7.71212</v>
      </c>
      <c r="N441" s="134">
        <f>IF(Data!P368&gt;0,Data!P368,P284)</f>
        <v>6.81486</v>
      </c>
      <c r="O441" s="60"/>
      <c r="P441" s="60"/>
    </row>
    <row r="442" spans="1:16" ht="12.75">
      <c r="A442" s="135"/>
      <c r="B442" s="128">
        <v>38155</v>
      </c>
      <c r="C442" s="134">
        <f>IF(Data!E369&gt;0,Data!E369,E285)</f>
        <v>6.06</v>
      </c>
      <c r="D442" s="134">
        <f>IF(Data!F369&gt;0,Data!F369,F285)</f>
        <v>6.61</v>
      </c>
      <c r="E442" s="134">
        <f>IF(Data!G369&gt;0,Data!G369,G285)</f>
        <v>7.05</v>
      </c>
      <c r="F442" s="134">
        <f>IF(Data!H369&gt;0,Data!H369,H285)</f>
        <v>7.17</v>
      </c>
      <c r="G442" s="134">
        <f>IF(Data!I369&gt;0,Data!I369,I285)</f>
        <v>7.34</v>
      </c>
      <c r="H442" s="134">
        <f>IF(Data!J369&gt;0,Data!J369,J285)</f>
        <v>8.28</v>
      </c>
      <c r="I442" s="134">
        <f>IF(Data!K369&gt;0,Data!K369,K285)</f>
        <v>9.27</v>
      </c>
      <c r="J442" s="134">
        <f>IF(Data!L369&gt;0,Data!L369,L285)</f>
        <v>9.62</v>
      </c>
      <c r="K442" s="134">
        <f>IF(Data!M369&gt;0,Data!M369,M285)</f>
        <v>9.6</v>
      </c>
      <c r="L442" s="134">
        <f>IF(Data!N369&gt;0,Data!N369,N285)</f>
        <v>8.46108</v>
      </c>
      <c r="M442" s="134">
        <f>IF(Data!O369&gt;0,Data!O369,O285)</f>
        <v>7.81212</v>
      </c>
      <c r="N442" s="134">
        <f>IF(Data!P369&gt;0,Data!P369,P285)</f>
        <v>6.88236</v>
      </c>
      <c r="O442" s="60"/>
      <c r="P442" s="60"/>
    </row>
    <row r="443" spans="1:16" ht="12.75">
      <c r="A443" s="135"/>
      <c r="B443" s="128">
        <v>38162</v>
      </c>
      <c r="C443" s="134">
        <f>IF(Data!E370&gt;0,Data!E370,E286)</f>
        <v>6.06</v>
      </c>
      <c r="D443" s="134">
        <f>IF(Data!F370&gt;0,Data!F370,F286)</f>
        <v>6.61</v>
      </c>
      <c r="E443" s="134">
        <f>IF(Data!G370&gt;0,Data!G370,G286)</f>
        <v>7.05</v>
      </c>
      <c r="F443" s="134">
        <f>IF(Data!H370&gt;0,Data!H370,H286)</f>
        <v>7.17</v>
      </c>
      <c r="G443" s="134">
        <f>IF(Data!I370&gt;0,Data!I370,I286)</f>
        <v>7.34</v>
      </c>
      <c r="H443" s="134">
        <f>IF(Data!J370&gt;0,Data!J370,J286)</f>
        <v>8.28</v>
      </c>
      <c r="I443" s="134">
        <f>IF(Data!K370&gt;0,Data!K370,K286)</f>
        <v>9.27</v>
      </c>
      <c r="J443" s="134">
        <f>IF(Data!L370&gt;0,Data!L370,L286)</f>
        <v>9.62</v>
      </c>
      <c r="K443" s="134">
        <f>IF(Data!M370&gt;0,Data!M370,M286)</f>
        <v>9.6</v>
      </c>
      <c r="L443" s="134">
        <f>IF(Data!N370&gt;0,Data!N370,N286)</f>
        <v>9.04608</v>
      </c>
      <c r="M443" s="134">
        <f>IF(Data!O370&gt;0,Data!O370,O286)</f>
        <v>8.34712</v>
      </c>
      <c r="N443" s="134">
        <f>IF(Data!P370&gt;0,Data!P370,P286)</f>
        <v>7.30236</v>
      </c>
      <c r="O443" s="60"/>
      <c r="P443" s="60"/>
    </row>
    <row r="444" spans="1:16" ht="12.75">
      <c r="A444" s="135"/>
      <c r="B444" s="128">
        <v>38169</v>
      </c>
      <c r="C444" s="134">
        <f>IF(Data!E371&gt;0,Data!E371,E287)</f>
        <v>6.06</v>
      </c>
      <c r="D444" s="134">
        <f>IF(Data!F371&gt;0,Data!F371,F287)</f>
        <v>6.61</v>
      </c>
      <c r="E444" s="134">
        <f>IF(Data!G371&gt;0,Data!G371,G287)</f>
        <v>7.05</v>
      </c>
      <c r="F444" s="134">
        <f>IF(Data!H371&gt;0,Data!H371,H287)</f>
        <v>7.17</v>
      </c>
      <c r="G444" s="134">
        <f>IF(Data!I371&gt;0,Data!I371,I287)</f>
        <v>7.34</v>
      </c>
      <c r="H444" s="134">
        <f>IF(Data!J371&gt;0,Data!J371,J287)</f>
        <v>8.28</v>
      </c>
      <c r="I444" s="134">
        <f>IF(Data!K371&gt;0,Data!K371,K287)</f>
        <v>9.27</v>
      </c>
      <c r="J444" s="134">
        <f>IF(Data!L371&gt;0,Data!L371,L287)</f>
        <v>9.62</v>
      </c>
      <c r="K444" s="134">
        <f>IF(Data!M371&gt;0,Data!M371,M287)</f>
        <v>9.57</v>
      </c>
      <c r="L444" s="134">
        <f>IF(Data!N371&gt;0,Data!N371,N287)</f>
        <v>8.72</v>
      </c>
      <c r="M444" s="134">
        <f>IF(Data!O371&gt;0,Data!O371,O287)</f>
        <v>7.9046199999999995</v>
      </c>
      <c r="N444" s="134">
        <f>IF(Data!P371&gt;0,Data!P371,P287)</f>
        <v>6.86486</v>
      </c>
      <c r="O444" s="60"/>
      <c r="P444" s="60"/>
    </row>
    <row r="445" spans="1:16" ht="12.75">
      <c r="A445" s="135"/>
      <c r="B445" s="128">
        <v>38176</v>
      </c>
      <c r="C445" s="134">
        <f>IF(Data!E372&gt;0,Data!E372,E288)</f>
        <v>6.06</v>
      </c>
      <c r="D445" s="134">
        <f>IF(Data!F372&gt;0,Data!F372,F288)</f>
        <v>6.61</v>
      </c>
      <c r="E445" s="134">
        <f>IF(Data!G372&gt;0,Data!G372,G288)</f>
        <v>7.05</v>
      </c>
      <c r="F445" s="134">
        <f>IF(Data!H372&gt;0,Data!H372,H288)</f>
        <v>7.17</v>
      </c>
      <c r="G445" s="134">
        <f>IF(Data!I372&gt;0,Data!I372,I288)</f>
        <v>7.34</v>
      </c>
      <c r="H445" s="134">
        <f>IF(Data!J372&gt;0,Data!J372,J288)</f>
        <v>8.28</v>
      </c>
      <c r="I445" s="134">
        <f>IF(Data!K372&gt;0,Data!K372,K288)</f>
        <v>9.27</v>
      </c>
      <c r="J445" s="134">
        <f>IF(Data!L372&gt;0,Data!L372,L288)</f>
        <v>9.62</v>
      </c>
      <c r="K445" s="134">
        <f>IF(Data!M372&gt;0,Data!M372,M288)</f>
        <v>9.57</v>
      </c>
      <c r="L445" s="134">
        <f>IF(Data!N372&gt;0,Data!N372,N288)</f>
        <v>8.72</v>
      </c>
      <c r="M445" s="134">
        <f>IF(Data!O372&gt;0,Data!O372,O288)</f>
        <v>7.997120000000001</v>
      </c>
      <c r="N445" s="134">
        <f>IF(Data!P372&gt;0,Data!P372,P288)</f>
        <v>6.73486</v>
      </c>
      <c r="O445" s="60"/>
      <c r="P445" s="60"/>
    </row>
    <row r="446" spans="1:16" ht="12.75">
      <c r="A446" s="135"/>
      <c r="B446" s="128">
        <v>38183</v>
      </c>
      <c r="C446" s="134">
        <f>IF(Data!E373&gt;0,Data!E373,E289)</f>
        <v>6.06</v>
      </c>
      <c r="D446" s="134">
        <f>IF(Data!F373&gt;0,Data!F373,F289)</f>
        <v>6.61</v>
      </c>
      <c r="E446" s="134">
        <f>IF(Data!G373&gt;0,Data!G373,G289)</f>
        <v>7.05</v>
      </c>
      <c r="F446" s="134">
        <f>IF(Data!H373&gt;0,Data!H373,H289)</f>
        <v>7.17</v>
      </c>
      <c r="G446" s="134">
        <f>IF(Data!I373&gt;0,Data!I373,I289)</f>
        <v>7.34</v>
      </c>
      <c r="H446" s="134">
        <f>IF(Data!J373&gt;0,Data!J373,J289)</f>
        <v>8.28</v>
      </c>
      <c r="I446" s="134">
        <f>IF(Data!K373&gt;0,Data!K373,K289)</f>
        <v>9.27</v>
      </c>
      <c r="J446" s="134">
        <f>IF(Data!L373&gt;0,Data!L373,L289)</f>
        <v>9.62</v>
      </c>
      <c r="K446" s="134">
        <f>IF(Data!M373&gt;0,Data!M373,M289)</f>
        <v>9.57</v>
      </c>
      <c r="L446" s="134">
        <f>IF(Data!N373&gt;0,Data!N373,N289)</f>
        <v>8.72</v>
      </c>
      <c r="M446" s="134">
        <f>IF(Data!O373&gt;0,Data!O373,O289)</f>
        <v>7.37712</v>
      </c>
      <c r="N446" s="134">
        <f>IF(Data!P373&gt;0,Data!P373,P289)</f>
        <v>6.51736</v>
      </c>
      <c r="O446" s="60"/>
      <c r="P446" s="60"/>
    </row>
    <row r="447" spans="1:16" ht="12.75">
      <c r="A447" s="135"/>
      <c r="B447" s="128">
        <v>38190</v>
      </c>
      <c r="C447" s="134">
        <f>IF(Data!E374&gt;0,Data!E374,E290)</f>
        <v>6.06</v>
      </c>
      <c r="D447" s="134">
        <f>IF(Data!F374&gt;0,Data!F374,F290)</f>
        <v>6.61</v>
      </c>
      <c r="E447" s="134">
        <f>IF(Data!G374&gt;0,Data!G374,G290)</f>
        <v>7.05</v>
      </c>
      <c r="F447" s="134">
        <f>IF(Data!H374&gt;0,Data!H374,H290)</f>
        <v>7.17</v>
      </c>
      <c r="G447" s="134">
        <f>IF(Data!I374&gt;0,Data!I374,I290)</f>
        <v>7.34</v>
      </c>
      <c r="H447" s="134">
        <f>IF(Data!J374&gt;0,Data!J374,J290)</f>
        <v>8.28</v>
      </c>
      <c r="I447" s="134">
        <f>IF(Data!K374&gt;0,Data!K374,K290)</f>
        <v>9.27</v>
      </c>
      <c r="J447" s="134">
        <f>IF(Data!L374&gt;0,Data!L374,L290)</f>
        <v>9.62</v>
      </c>
      <c r="K447" s="134">
        <f>IF(Data!M374&gt;0,Data!M374,M290)</f>
        <v>9.57</v>
      </c>
      <c r="L447" s="134">
        <f>IF(Data!N374&gt;0,Data!N374,N290)</f>
        <v>8.72</v>
      </c>
      <c r="M447" s="134">
        <f>IF(Data!O374&gt;0,Data!O374,O290)</f>
        <v>6.44212</v>
      </c>
      <c r="N447" s="134">
        <f>IF(Data!P374&gt;0,Data!P374,P290)</f>
        <v>5.90236</v>
      </c>
      <c r="O447" s="60"/>
      <c r="P447" s="60"/>
    </row>
    <row r="448" spans="1:16" ht="12.75">
      <c r="A448" s="135"/>
      <c r="B448" s="128">
        <v>38197</v>
      </c>
      <c r="C448" s="134">
        <f>IF(Data!E375&gt;0,Data!E375,E291)</f>
        <v>6.06</v>
      </c>
      <c r="D448" s="134">
        <f>IF(Data!F375&gt;0,Data!F375,F291)</f>
        <v>6.61</v>
      </c>
      <c r="E448" s="134">
        <f>IF(Data!G375&gt;0,Data!G375,G291)</f>
        <v>7.05</v>
      </c>
      <c r="F448" s="134">
        <f>IF(Data!H375&gt;0,Data!H375,H291)</f>
        <v>7.17</v>
      </c>
      <c r="G448" s="134">
        <f>IF(Data!I375&gt;0,Data!I375,I291)</f>
        <v>7.34</v>
      </c>
      <c r="H448" s="134">
        <f>IF(Data!J375&gt;0,Data!J375,J291)</f>
        <v>8.28</v>
      </c>
      <c r="I448" s="134">
        <f>IF(Data!K375&gt;0,Data!K375,K291)</f>
        <v>9.27</v>
      </c>
      <c r="J448" s="134">
        <f>IF(Data!L375&gt;0,Data!L375,L291)</f>
        <v>9.62</v>
      </c>
      <c r="K448" s="134">
        <f>IF(Data!M375&gt;0,Data!M375,M291)</f>
        <v>9.57</v>
      </c>
      <c r="L448" s="134">
        <f>IF(Data!N375&gt;0,Data!N375,N291)</f>
        <v>8.72</v>
      </c>
      <c r="M448" s="134">
        <f>IF(Data!O375&gt;0,Data!O375,O291)</f>
        <v>6.11212</v>
      </c>
      <c r="N448" s="134">
        <f>IF(Data!P375&gt;0,Data!P375,P291)</f>
        <v>5.79736</v>
      </c>
      <c r="O448" s="60"/>
      <c r="P448" s="60"/>
    </row>
    <row r="449" spans="1:16" ht="12.75">
      <c r="A449" s="135"/>
      <c r="B449" s="128">
        <v>38204</v>
      </c>
      <c r="C449" s="134">
        <f>IF(Data!E376&gt;0,Data!E376,E292)</f>
        <v>6.06</v>
      </c>
      <c r="D449" s="134">
        <f>IF(Data!F376&gt;0,Data!F376,F292)</f>
        <v>6.61</v>
      </c>
      <c r="E449" s="134">
        <f>IF(Data!G376&gt;0,Data!G376,G292)</f>
        <v>7.05</v>
      </c>
      <c r="F449" s="134">
        <f>IF(Data!H376&gt;0,Data!H376,H292)</f>
        <v>7.17</v>
      </c>
      <c r="G449" s="134">
        <f>IF(Data!I376&gt;0,Data!I376,I292)</f>
        <v>7.34</v>
      </c>
      <c r="H449" s="134">
        <f>IF(Data!J376&gt;0,Data!J376,J292)</f>
        <v>8.28</v>
      </c>
      <c r="I449" s="134">
        <f>IF(Data!K376&gt;0,Data!K376,K292)</f>
        <v>9.27</v>
      </c>
      <c r="J449" s="134">
        <f>IF(Data!L376&gt;0,Data!L376,L292)</f>
        <v>9.62</v>
      </c>
      <c r="K449" s="134">
        <f>IF(Data!M376&gt;0,Data!M376,M292)</f>
        <v>9.57</v>
      </c>
      <c r="L449" s="134">
        <f>IF(Data!N376&gt;0,Data!N376,N292)</f>
        <v>9.05</v>
      </c>
      <c r="M449" s="134">
        <f>IF(Data!O376&gt;0,Data!O376,O292)</f>
        <v>8.21</v>
      </c>
      <c r="N449" s="134">
        <f>IF(Data!P376&gt;0,Data!P376,P292)</f>
        <v>5.71236</v>
      </c>
      <c r="O449" s="60"/>
      <c r="P449" s="60"/>
    </row>
    <row r="450" spans="1:16" ht="12.75">
      <c r="A450" s="135"/>
      <c r="B450" s="128">
        <v>38211</v>
      </c>
      <c r="C450" s="134">
        <f>IF(Data!E377&gt;0,Data!E377,E293)</f>
        <v>6.06</v>
      </c>
      <c r="D450" s="134">
        <f>IF(Data!F377&gt;0,Data!F377,F293)</f>
        <v>6.61</v>
      </c>
      <c r="E450" s="134">
        <f>IF(Data!G377&gt;0,Data!G377,G293)</f>
        <v>7.05</v>
      </c>
      <c r="F450" s="134">
        <f>IF(Data!H377&gt;0,Data!H377,H293)</f>
        <v>7.17</v>
      </c>
      <c r="G450" s="134">
        <f>IF(Data!I377&gt;0,Data!I377,I293)</f>
        <v>7.34</v>
      </c>
      <c r="H450" s="134">
        <f>IF(Data!J377&gt;0,Data!J377,J293)</f>
        <v>8.28</v>
      </c>
      <c r="I450" s="134">
        <f>IF(Data!K377&gt;0,Data!K377,K293)</f>
        <v>9.27</v>
      </c>
      <c r="J450" s="134">
        <f>IF(Data!L377&gt;0,Data!L377,L293)</f>
        <v>9.62</v>
      </c>
      <c r="K450" s="134">
        <f>IF(Data!M377&gt;0,Data!M377,M293)</f>
        <v>9.57</v>
      </c>
      <c r="L450" s="134">
        <f>IF(Data!N377&gt;0,Data!N377,N293)</f>
        <v>9.05</v>
      </c>
      <c r="M450" s="134">
        <f>IF(Data!O377&gt;0,Data!O377,O293)</f>
        <v>8.21</v>
      </c>
      <c r="N450" s="134">
        <f>IF(Data!P377&gt;0,Data!P377,P293)</f>
        <v>5.79736</v>
      </c>
      <c r="O450" s="60"/>
      <c r="P450" s="60"/>
    </row>
    <row r="451" spans="1:16" ht="12.75">
      <c r="A451" s="135"/>
      <c r="B451" s="128">
        <v>38218</v>
      </c>
      <c r="C451" s="134">
        <f>IF(Data!E378&gt;0,Data!E378,E294)</f>
        <v>6.06</v>
      </c>
      <c r="D451" s="134">
        <f>IF(Data!F378&gt;0,Data!F378,F294)</f>
        <v>6.61</v>
      </c>
      <c r="E451" s="134">
        <f>IF(Data!G378&gt;0,Data!G378,G294)</f>
        <v>7.05</v>
      </c>
      <c r="F451" s="134">
        <f>IF(Data!H378&gt;0,Data!H378,H294)</f>
        <v>7.17</v>
      </c>
      <c r="G451" s="134">
        <f>IF(Data!I378&gt;0,Data!I378,I294)</f>
        <v>7.34</v>
      </c>
      <c r="H451" s="134">
        <f>IF(Data!J378&gt;0,Data!J378,J294)</f>
        <v>8.28</v>
      </c>
      <c r="I451" s="134">
        <f>IF(Data!K378&gt;0,Data!K378,K294)</f>
        <v>9.27</v>
      </c>
      <c r="J451" s="134">
        <f>IF(Data!L378&gt;0,Data!L378,L294)</f>
        <v>9.62</v>
      </c>
      <c r="K451" s="134">
        <f>IF(Data!M378&gt;0,Data!M378,M294)</f>
        <v>9.57</v>
      </c>
      <c r="L451" s="134">
        <f>IF(Data!N378&gt;0,Data!N378,N294)</f>
        <v>9.05</v>
      </c>
      <c r="M451" s="134">
        <f>IF(Data!O378&gt;0,Data!O378,O294)</f>
        <v>8.21</v>
      </c>
      <c r="N451" s="134">
        <f>IF(Data!P378&gt;0,Data!P378,P294)</f>
        <v>5.87986</v>
      </c>
      <c r="O451" s="60"/>
      <c r="P451" s="60"/>
    </row>
    <row r="452" spans="1:16" ht="12.75">
      <c r="A452" s="136"/>
      <c r="B452" s="152">
        <v>38225</v>
      </c>
      <c r="C452" s="134">
        <f>IF(Data!E379&gt;0,Data!E379,E295)</f>
        <v>6.06</v>
      </c>
      <c r="D452" s="134">
        <f>IF(Data!F379&gt;0,Data!F379,F295)</f>
        <v>6.61</v>
      </c>
      <c r="E452" s="134">
        <f>IF(Data!G379&gt;0,Data!G379,G295)</f>
        <v>7.05</v>
      </c>
      <c r="F452" s="134">
        <f>IF(Data!H379&gt;0,Data!H379,H295)</f>
        <v>7.17</v>
      </c>
      <c r="G452" s="134">
        <f>IF(Data!I379&gt;0,Data!I379,I295)</f>
        <v>7.34</v>
      </c>
      <c r="H452" s="134">
        <f>IF(Data!J379&gt;0,Data!J379,J295)</f>
        <v>8.28</v>
      </c>
      <c r="I452" s="134">
        <f>IF(Data!K379&gt;0,Data!K379,K295)</f>
        <v>9.27</v>
      </c>
      <c r="J452" s="134">
        <f>IF(Data!L379&gt;0,Data!L379,L295)</f>
        <v>9.62</v>
      </c>
      <c r="K452" s="134">
        <f>IF(Data!M379&gt;0,Data!M379,M295)</f>
        <v>9.57</v>
      </c>
      <c r="L452" s="134">
        <f>IF(Data!N379&gt;0,Data!N379,N295)</f>
        <v>9.05</v>
      </c>
      <c r="M452" s="134">
        <f>IF(Data!O379&gt;0,Data!O379,O295)</f>
        <v>8.21</v>
      </c>
      <c r="N452" s="134">
        <f>IF(Data!P379&gt;0,Data!P379,P295)</f>
        <v>6.06486</v>
      </c>
      <c r="O452" s="60"/>
      <c r="P452" s="60"/>
    </row>
    <row r="453" spans="1:16" ht="13.5" thickBot="1">
      <c r="A453" s="137"/>
      <c r="B453" s="138"/>
      <c r="C453" s="139"/>
      <c r="D453" s="139"/>
      <c r="E453" s="139"/>
      <c r="F453" s="139"/>
      <c r="G453" s="139"/>
      <c r="H453" s="139"/>
      <c r="I453" s="139"/>
      <c r="J453" s="139"/>
      <c r="K453" s="139"/>
      <c r="L453" s="139"/>
      <c r="M453" s="139"/>
      <c r="N453" s="139"/>
      <c r="O453" s="60"/>
      <c r="P453" s="60"/>
    </row>
    <row r="454" spans="1:16" ht="12.75">
      <c r="A454" s="241" t="s">
        <v>53</v>
      </c>
      <c r="B454" s="132"/>
      <c r="C454" s="132"/>
      <c r="D454" s="132"/>
      <c r="E454" s="132"/>
      <c r="F454" s="132"/>
      <c r="G454" s="132"/>
      <c r="H454" s="132"/>
      <c r="I454" s="132"/>
      <c r="J454" s="132"/>
      <c r="K454" s="132"/>
      <c r="L454" s="132"/>
      <c r="M454" s="132"/>
      <c r="N454" s="132"/>
      <c r="O454" s="60"/>
      <c r="P454" s="60"/>
    </row>
    <row r="457" spans="1:16" ht="13.5" thickBot="1">
      <c r="A457" s="131" t="s">
        <v>70</v>
      </c>
      <c r="B457" s="131"/>
      <c r="C457" s="131"/>
      <c r="D457" s="131"/>
      <c r="E457" s="131"/>
      <c r="F457" s="131"/>
      <c r="G457" s="131"/>
      <c r="H457" s="131"/>
      <c r="I457" s="131"/>
      <c r="J457" s="131"/>
      <c r="K457" s="131"/>
      <c r="L457" s="131"/>
      <c r="M457" s="131"/>
      <c r="N457" s="129"/>
      <c r="O457" s="129"/>
      <c r="P457" s="129"/>
    </row>
    <row r="458" spans="1:16" ht="12.75">
      <c r="A458" s="132" t="s">
        <v>80</v>
      </c>
      <c r="B458" s="232" t="s">
        <v>91</v>
      </c>
      <c r="C458" s="427" t="s">
        <v>141</v>
      </c>
      <c r="D458" s="427"/>
      <c r="E458" s="425" t="s">
        <v>92</v>
      </c>
      <c r="F458" s="425"/>
      <c r="G458" s="425"/>
      <c r="H458" s="425"/>
      <c r="I458" s="425"/>
      <c r="J458" s="425"/>
      <c r="K458" s="425"/>
      <c r="L458" s="425"/>
      <c r="M458" s="425"/>
      <c r="N458" s="425"/>
      <c r="O458" s="425"/>
      <c r="P458" s="425"/>
    </row>
    <row r="459" spans="1:16" ht="13.5" thickBot="1">
      <c r="A459" s="139" t="s">
        <v>144</v>
      </c>
      <c r="B459" s="233" t="s">
        <v>138</v>
      </c>
      <c r="C459" s="129"/>
      <c r="D459" s="129"/>
      <c r="E459" s="233" t="s">
        <v>192</v>
      </c>
      <c r="F459" s="233" t="s">
        <v>193</v>
      </c>
      <c r="G459" s="233" t="s">
        <v>194</v>
      </c>
      <c r="H459" s="233" t="s">
        <v>195</v>
      </c>
      <c r="I459" s="233" t="s">
        <v>196</v>
      </c>
      <c r="J459" s="233" t="s">
        <v>197</v>
      </c>
      <c r="K459" s="233" t="s">
        <v>198</v>
      </c>
      <c r="L459" s="233" t="s">
        <v>199</v>
      </c>
      <c r="M459" s="233" t="s">
        <v>200</v>
      </c>
      <c r="N459" s="233" t="s">
        <v>201</v>
      </c>
      <c r="O459" s="233" t="s">
        <v>202</v>
      </c>
      <c r="P459" s="233" t="s">
        <v>203</v>
      </c>
    </row>
    <row r="460" spans="1:16" ht="12.75">
      <c r="A460" s="132"/>
      <c r="B460" s="141"/>
      <c r="C460" s="142"/>
      <c r="D460" s="142"/>
      <c r="E460" s="426" t="s">
        <v>265</v>
      </c>
      <c r="F460" s="426"/>
      <c r="G460" s="426"/>
      <c r="H460" s="426"/>
      <c r="I460" s="426"/>
      <c r="J460" s="426"/>
      <c r="K460" s="426"/>
      <c r="L460" s="426"/>
      <c r="M460" s="426"/>
      <c r="N460" s="426"/>
      <c r="O460" s="426"/>
      <c r="P460" s="426"/>
    </row>
    <row r="461" spans="1:16" ht="12.75">
      <c r="A461" s="127">
        <v>2003</v>
      </c>
      <c r="B461" s="128">
        <v>37742</v>
      </c>
      <c r="C461" s="130" t="s">
        <v>55</v>
      </c>
      <c r="D461" s="130"/>
      <c r="E461" s="134">
        <f>IF(C383="","",C383*Data!C$569)</f>
        <v>0.41701506</v>
      </c>
      <c r="F461" s="134">
        <f>IF(D383="","",D383*Data!D$569)</f>
        <v>1.193662332</v>
      </c>
      <c r="G461" s="134">
        <f>IF(E383="","",E383*Data!E$569)</f>
        <v>0.4442015</v>
      </c>
      <c r="H461" s="134">
        <f>IF(F383="","",F383*Data!F$569)</f>
        <v>0.39255165999999997</v>
      </c>
      <c r="I461" s="134">
        <f>IF(G383="","",G383*Data!G$569)</f>
        <v>0.7393020480000001</v>
      </c>
      <c r="J461" s="134">
        <f>IF(H383="","",H383*Data!H$569)</f>
        <v>0.354753144</v>
      </c>
      <c r="K461" s="134">
        <f>IF(I383="","",I383*Data!I$569)</f>
        <v>0.396783016</v>
      </c>
      <c r="L461" s="134">
        <f>IF(J383="","",J383*Data!J$569)</f>
        <v>0.28880766399999996</v>
      </c>
      <c r="M461" s="134">
        <f>IF(K383="","",K383*Data!K$569)</f>
        <v>0.26147674800000004</v>
      </c>
      <c r="N461" s="134">
        <f>IF(L383="","",L383*Data!L$569)</f>
        <v>0.273636704</v>
      </c>
      <c r="O461" s="134">
        <f>IF(M383="","",M383*Data!M$569)</f>
        <v>0.3071036399999999</v>
      </c>
      <c r="P461" s="134">
        <f>IF(N383="","",N383*Data!N$569)</f>
        <v>0.29138976</v>
      </c>
    </row>
    <row r="462" spans="1:16" ht="12.75">
      <c r="A462" s="135"/>
      <c r="B462" s="128">
        <v>37749</v>
      </c>
      <c r="C462" s="130"/>
      <c r="D462" s="130"/>
      <c r="E462" s="134">
        <f>IF(C384="","",C384*Data!C$569)</f>
        <v>0.41547505999999995</v>
      </c>
      <c r="F462" s="134">
        <f>IF(D384="","",D384*Data!D$569)</f>
        <v>1.189090332</v>
      </c>
      <c r="G462" s="134">
        <f>IF(E384="","",E384*Data!E$569)</f>
        <v>0.4439890000000001</v>
      </c>
      <c r="H462" s="134">
        <f>IF(F384="","",F384*Data!F$569)</f>
        <v>0.39236916</v>
      </c>
      <c r="I462" s="134">
        <f>IF(G384="","",G384*Data!G$569)</f>
        <v>0.7379460480000001</v>
      </c>
      <c r="J462" s="134">
        <f>IF(H384="","",H384*Data!H$569)</f>
        <v>0.35409914400000003</v>
      </c>
      <c r="K462" s="134">
        <f>IF(I384="","",I384*Data!I$569)</f>
        <v>0.395670016</v>
      </c>
      <c r="L462" s="134">
        <f>IF(J384="","",J384*Data!J$569)</f>
        <v>0.288018664</v>
      </c>
      <c r="M462" s="134">
        <f>IF(K384="","",K384*Data!K$569)</f>
        <v>0.260261748</v>
      </c>
      <c r="N462" s="134">
        <f>IF(L384="","",L384*Data!L$569)</f>
        <v>0.272371704</v>
      </c>
      <c r="O462" s="134">
        <f>IF(M384="","",M384*Data!M$569)</f>
        <v>0.30597563999999994</v>
      </c>
      <c r="P462" s="134">
        <f>IF(N384="","",N384*Data!N$569)</f>
        <v>0.29032976000000005</v>
      </c>
    </row>
    <row r="463" spans="1:16" ht="12.75">
      <c r="A463" s="135"/>
      <c r="B463" s="128">
        <v>37756</v>
      </c>
      <c r="C463" s="130"/>
      <c r="D463" s="130"/>
      <c r="E463" s="134">
        <f>IF(C385="","",C385*Data!C$569)</f>
        <v>0.4289500599999999</v>
      </c>
      <c r="F463" s="134">
        <f>IF(D385="","",D385*Data!D$569)</f>
        <v>1.2290953319999998</v>
      </c>
      <c r="G463" s="134">
        <f>IF(E385="","",E385*Data!E$569)</f>
        <v>0.45822650000000004</v>
      </c>
      <c r="H463" s="134">
        <f>IF(F385="","",F385*Data!F$569)</f>
        <v>0.40459665999999994</v>
      </c>
      <c r="I463" s="134">
        <f>IF(G385="","",G385*Data!G$569)</f>
        <v>0.763032048</v>
      </c>
      <c r="J463" s="134">
        <f>IF(H385="","",H385*Data!H$569)</f>
        <v>0.366198144</v>
      </c>
      <c r="K463" s="134">
        <f>IF(I385="","",I385*Data!I$569)</f>
        <v>0.406058016</v>
      </c>
      <c r="L463" s="134">
        <f>IF(J385="","",J385*Data!J$569)</f>
        <v>0.29538266399999996</v>
      </c>
      <c r="M463" s="134">
        <f>IF(K385="","",K385*Data!K$569)</f>
        <v>0.267065748</v>
      </c>
      <c r="N463" s="134">
        <f>IF(L385="","",L385*Data!L$569)</f>
        <v>0.27945570399999997</v>
      </c>
      <c r="O463" s="134">
        <f>IF(M385="","",M385*Data!M$569)</f>
        <v>0.3138716399999999</v>
      </c>
      <c r="P463" s="134">
        <f>IF(N385="","",N385*Data!N$569)</f>
        <v>0.29774976000000003</v>
      </c>
    </row>
    <row r="464" spans="1:16" ht="12.75">
      <c r="A464" s="135"/>
      <c r="B464" s="128">
        <v>37763</v>
      </c>
      <c r="C464" s="130"/>
      <c r="D464" s="130"/>
      <c r="E464" s="134">
        <f>IF(C386="","",C386*Data!C$569)</f>
        <v>0.42721755999999994</v>
      </c>
      <c r="F464" s="134">
        <f>IF(D386="","",D386*Data!D$569)</f>
        <v>1.2239518319999998</v>
      </c>
      <c r="G464" s="134">
        <f>IF(E386="","",E386*Data!E$569)</f>
        <v>0.4578015000000001</v>
      </c>
      <c r="H464" s="134">
        <f>IF(F386="","",F386*Data!F$569)</f>
        <v>0.40423166</v>
      </c>
      <c r="I464" s="134">
        <f>IF(G386="","",G386*Data!G$569)</f>
        <v>0.7633710480000001</v>
      </c>
      <c r="J464" s="134">
        <f>IF(H386="","",H386*Data!H$569)</f>
        <v>0.36636164400000004</v>
      </c>
      <c r="K464" s="134">
        <f>IF(I386="","",I386*Data!I$569)</f>
        <v>0.409397016</v>
      </c>
      <c r="L464" s="134">
        <f>IF(J386="","",J386*Data!J$569)</f>
        <v>0.29774966399999997</v>
      </c>
      <c r="M464" s="134">
        <f>IF(K386="","",K386*Data!K$569)</f>
        <v>0.26973874800000003</v>
      </c>
      <c r="N464" s="134">
        <f>IF(L386="","",L386*Data!L$569)</f>
        <v>0.282238704</v>
      </c>
      <c r="O464" s="134">
        <f>IF(M386="","",M386*Data!M$569)</f>
        <v>0.3166916399999999</v>
      </c>
      <c r="P464" s="134">
        <f>IF(N386="","",N386*Data!N$569)</f>
        <v>0.30039976</v>
      </c>
    </row>
    <row r="465" spans="1:16" ht="12.75">
      <c r="A465" s="135"/>
      <c r="B465" s="128">
        <v>37770</v>
      </c>
      <c r="C465" s="130"/>
      <c r="D465" s="130"/>
      <c r="E465" s="134">
        <f>IF(C387="","",C387*Data!C$569)</f>
        <v>0.4241375599999999</v>
      </c>
      <c r="F465" s="134">
        <f>IF(D387="","",D387*Data!D$569)</f>
        <v>1.2148078319999998</v>
      </c>
      <c r="G465" s="134">
        <f>IF(E387="","",E387*Data!E$569)</f>
        <v>0.45397650000000006</v>
      </c>
      <c r="H465" s="134">
        <f>IF(F387="","",F387*Data!F$569)</f>
        <v>0.40094665999999995</v>
      </c>
      <c r="I465" s="134">
        <f>IF(G387="","",G387*Data!G$569)</f>
        <v>0.756591048</v>
      </c>
      <c r="J465" s="134">
        <f>IF(H387="","",H387*Data!H$569)</f>
        <v>0.363091644</v>
      </c>
      <c r="K465" s="134">
        <f>IF(I387="","",I387*Data!I$569)</f>
        <v>0.40494501600000005</v>
      </c>
      <c r="L465" s="134">
        <f>IF(J387="","",J387*Data!J$569)</f>
        <v>0.294593664</v>
      </c>
      <c r="M465" s="134">
        <f>IF(K387="","",K387*Data!K$569)</f>
        <v>0.267065748</v>
      </c>
      <c r="N465" s="134">
        <f>IF(L387="","",L387*Data!L$569)</f>
        <v>0.27945570399999997</v>
      </c>
      <c r="O465" s="134">
        <f>IF(M387="","",M387*Data!M$569)</f>
        <v>0.3138716399999999</v>
      </c>
      <c r="P465" s="134">
        <f>IF(N387="","",N387*Data!N$569)</f>
        <v>0.29774976000000003</v>
      </c>
    </row>
    <row r="466" spans="1:16" ht="12.75">
      <c r="A466" s="135"/>
      <c r="B466" s="128">
        <v>37777</v>
      </c>
      <c r="C466" s="130"/>
      <c r="D466" s="130"/>
      <c r="E466" s="134">
        <f>IF(C388="","",C388*Data!C$569)</f>
        <v>0.42317506</v>
      </c>
      <c r="F466" s="134">
        <f>IF(D388="","",D388*Data!D$569)</f>
        <v>1.211950332</v>
      </c>
      <c r="G466" s="134">
        <f>IF(E388="","",E388*Data!E$569)</f>
        <v>0.4522765</v>
      </c>
      <c r="H466" s="134">
        <f>IF(F388="","",F388*Data!F$569)</f>
        <v>0.39948665999999994</v>
      </c>
      <c r="I466" s="134">
        <f>IF(G388="","",G388*Data!G$569)</f>
        <v>0.755574048</v>
      </c>
      <c r="J466" s="134">
        <f>IF(H388="","",H388*Data!H$569)</f>
        <v>0.362601144</v>
      </c>
      <c r="K466" s="134">
        <f>IF(I388="","",I388*Data!I$569)</f>
        <v>0.40457401600000004</v>
      </c>
      <c r="L466" s="134">
        <f>IF(J388="","",J388*Data!J$569)</f>
        <v>0.29433066399999996</v>
      </c>
      <c r="M466" s="134">
        <f>IF(K388="","",K388*Data!K$569)</f>
        <v>0.266822748</v>
      </c>
      <c r="N466" s="134">
        <f>IF(L388="","",L388*Data!L$569)</f>
        <v>0.27920270399999997</v>
      </c>
      <c r="O466" s="134">
        <f>IF(M388="","",M388*Data!M$569)</f>
        <v>0.31330763999999994</v>
      </c>
      <c r="P466" s="134">
        <f>IF(N388="","",N388*Data!N$569)</f>
        <v>0.29721976000000006</v>
      </c>
    </row>
    <row r="467" spans="1:16" ht="12.75">
      <c r="A467" s="135"/>
      <c r="B467" s="128">
        <v>37784</v>
      </c>
      <c r="C467" s="130"/>
      <c r="D467" s="130"/>
      <c r="E467" s="134">
        <f>IF(C389="","",C389*Data!C$569)</f>
        <v>0.43588005999999996</v>
      </c>
      <c r="F467" s="134">
        <f>IF(D389="","",D389*Data!D$569)</f>
        <v>1.2496693319999999</v>
      </c>
      <c r="G467" s="134">
        <f>IF(E389="","",E389*Data!E$569)</f>
        <v>0.4656640000000001</v>
      </c>
      <c r="H467" s="134">
        <f>IF(F389="","",F389*Data!F$569)</f>
        <v>0.41098416</v>
      </c>
      <c r="I467" s="134">
        <f>IF(G389="","",G389*Data!G$569)</f>
        <v>0.773202048</v>
      </c>
      <c r="J467" s="134">
        <f>IF(H389="","",H389*Data!H$569)</f>
        <v>0.371103144</v>
      </c>
      <c r="K467" s="134">
        <f>IF(I389="","",I389*Data!I$569)</f>
        <v>0.412736016</v>
      </c>
      <c r="L467" s="134">
        <f>IF(J389="","",J389*Data!J$569)</f>
        <v>0.3001166639999999</v>
      </c>
      <c r="M467" s="134">
        <f>IF(K389="","",K389*Data!K$569)</f>
        <v>0.27143974800000004</v>
      </c>
      <c r="N467" s="134">
        <f>IF(L389="","",L389*Data!L$569)</f>
        <v>0.28400970400000003</v>
      </c>
      <c r="O467" s="134">
        <f>IF(M389="","",M389*Data!M$569)</f>
        <v>0.3189476399999999</v>
      </c>
      <c r="P467" s="134">
        <f>IF(N389="","",N389*Data!N$569)</f>
        <v>0.30251976</v>
      </c>
    </row>
    <row r="468" spans="1:16" ht="12.75">
      <c r="A468" s="135"/>
      <c r="B468" s="128">
        <v>37791</v>
      </c>
      <c r="C468" s="130"/>
      <c r="D468" s="130"/>
      <c r="E468" s="134">
        <f>IF(C390="","",C390*Data!C$569)</f>
        <v>0.43203005999999994</v>
      </c>
      <c r="F468" s="134">
        <f>IF(D390="","",D390*Data!D$569)</f>
        <v>1.2382393319999998</v>
      </c>
      <c r="G468" s="134">
        <f>IF(E390="","",E390*Data!E$569)</f>
        <v>0.4603515000000001</v>
      </c>
      <c r="H468" s="134">
        <f>IF(F390="","",F390*Data!F$569)</f>
        <v>0.40642166</v>
      </c>
      <c r="I468" s="134">
        <f>IF(G390="","",G390*Data!G$569)</f>
        <v>0.765066048</v>
      </c>
      <c r="J468" s="134">
        <f>IF(H390="","",H390*Data!H$569)</f>
        <v>0.36717914399999996</v>
      </c>
      <c r="K468" s="134">
        <f>IF(I390="","",I390*Data!I$569)</f>
        <v>0.41069551600000004</v>
      </c>
      <c r="L468" s="134">
        <f>IF(J390="","",J390*Data!J$569)</f>
        <v>0.29867016399999996</v>
      </c>
      <c r="M468" s="134">
        <f>IF(K390="","",K390*Data!K$569)</f>
        <v>0.26973874800000003</v>
      </c>
      <c r="N468" s="134">
        <f>IF(L390="","",L390*Data!L$569)</f>
        <v>0.282238704</v>
      </c>
      <c r="O468" s="134">
        <f>IF(M390="","",M390*Data!M$569)</f>
        <v>0.3166916399999999</v>
      </c>
      <c r="P468" s="134">
        <f>IF(N390="","",N390*Data!N$569)</f>
        <v>0.30039976</v>
      </c>
    </row>
    <row r="469" spans="1:16" ht="12.75">
      <c r="A469" s="135"/>
      <c r="B469" s="128">
        <v>37798</v>
      </c>
      <c r="C469" s="130"/>
      <c r="D469" s="130"/>
      <c r="E469" s="134">
        <f>IF(C391="","",C391*Data!C$569)</f>
        <v>0.41951755999999996</v>
      </c>
      <c r="F469" s="134">
        <f>IF(D391="","",D391*Data!D$569)</f>
        <v>1.201091832</v>
      </c>
      <c r="G469" s="134">
        <f>IF(E391="","",E391*Data!E$569)</f>
        <v>0.446539</v>
      </c>
      <c r="H469" s="134">
        <f>IF(F391="","",F391*Data!F$569)</f>
        <v>0.39455915999999996</v>
      </c>
      <c r="I469" s="134">
        <f>IF(G391="","",G391*Data!G$569)</f>
        <v>0.739641048</v>
      </c>
      <c r="J469" s="134">
        <f>IF(H391="","",H391*Data!H$569)</f>
        <v>0.35491664399999995</v>
      </c>
      <c r="K469" s="134">
        <f>IF(I391="","",I391*Data!I$569)</f>
        <v>0.39863801600000004</v>
      </c>
      <c r="L469" s="134">
        <f>IF(J391="","",J391*Data!J$569)</f>
        <v>0.290122664</v>
      </c>
      <c r="M469" s="134">
        <f>IF(K391="","",K391*Data!K$569)</f>
        <v>0.261962748</v>
      </c>
      <c r="N469" s="134">
        <f>IF(L391="","",L391*Data!L$569)</f>
        <v>0.274142704</v>
      </c>
      <c r="O469" s="134">
        <f>IF(M391="","",M391*Data!M$569)</f>
        <v>0.30766763999999996</v>
      </c>
      <c r="P469" s="134">
        <f>IF(N391="","",N391*Data!N$569)</f>
        <v>0.29191976000000003</v>
      </c>
    </row>
    <row r="470" spans="1:16" ht="12.75">
      <c r="A470" s="135"/>
      <c r="B470" s="128">
        <v>37805</v>
      </c>
      <c r="C470" s="130"/>
      <c r="D470" s="130"/>
      <c r="E470" s="134">
        <f>IF(C392="","",C392*Data!C$569)</f>
        <v>0.41316506</v>
      </c>
      <c r="F470" s="134">
        <f>IF(D392="","",D392*Data!D$569)</f>
        <v>1.1822323319999999</v>
      </c>
      <c r="G470" s="134">
        <f>IF(E392="","",E392*Data!E$569)</f>
        <v>0.44037650000000006</v>
      </c>
      <c r="H470" s="134">
        <f>IF(F392="","",F392*Data!F$569)</f>
        <v>0.38926666</v>
      </c>
      <c r="I470" s="134">
        <f>IF(G392="","",G392*Data!G$569)</f>
        <v>0.735912048</v>
      </c>
      <c r="J470" s="134">
        <f>IF(H392="","",H392*Data!H$569)</f>
        <v>0.35311814399999997</v>
      </c>
      <c r="K470" s="134">
        <f>IF(I392="","",I392*Data!I$569)</f>
        <v>0.39529901600000006</v>
      </c>
      <c r="L470" s="134">
        <f>IF(J392="","",J392*Data!J$569)</f>
        <v>0.28775566399999997</v>
      </c>
      <c r="M470" s="134">
        <f>IF(K392="","",K392*Data!K$569)</f>
        <v>0.25977574800000003</v>
      </c>
      <c r="N470" s="134">
        <f>IF(L392="","",L392*Data!L$569)</f>
        <v>0.271865704</v>
      </c>
      <c r="O470" s="134">
        <f>IF(M392="","",M392*Data!M$569)</f>
        <v>0.30541163999999993</v>
      </c>
      <c r="P470" s="134">
        <f>IF(N392="","",N392*Data!N$569)</f>
        <v>0.2897997600000001</v>
      </c>
    </row>
    <row r="471" spans="1:16" ht="12.75">
      <c r="A471" s="135"/>
      <c r="B471" s="128">
        <v>37812</v>
      </c>
      <c r="C471" s="130"/>
      <c r="D471" s="130"/>
      <c r="E471" s="134">
        <f>IF(C393="","",C393*Data!C$569)</f>
        <v>0.39930505999999993</v>
      </c>
      <c r="F471" s="134">
        <f>IF(D393="","",D393*Data!D$569)</f>
        <v>1.141084332</v>
      </c>
      <c r="G471" s="134">
        <f>IF(E393="","",E393*Data!E$569)</f>
        <v>0.4255015000000001</v>
      </c>
      <c r="H471" s="134">
        <f>IF(F393="","",F393*Data!F$569)</f>
        <v>0.37649166</v>
      </c>
      <c r="I471" s="134">
        <f>IF(G393="","",G393*Data!G$569)</f>
        <v>0.7094700480000001</v>
      </c>
      <c r="J471" s="134">
        <f>IF(H393="","",H393*Data!H$569)</f>
        <v>0.340365144</v>
      </c>
      <c r="K471" s="134">
        <f>IF(I393="","",I393*Data!I$569)</f>
        <v>0.3819430160000001</v>
      </c>
      <c r="L471" s="134">
        <f>IF(J393="","",J393*Data!J$569)</f>
        <v>0.278287664</v>
      </c>
      <c r="M471" s="134">
        <f>IF(K393="","",K393*Data!K$569)</f>
        <v>0.25175674800000003</v>
      </c>
      <c r="N471" s="134">
        <f>IF(L393="","",L393*Data!L$569)</f>
        <v>0.263516704</v>
      </c>
      <c r="O471" s="134">
        <f>IF(M393="","",M393*Data!M$569)</f>
        <v>0.29582363999999994</v>
      </c>
      <c r="P471" s="134">
        <f>IF(N393="","",N393*Data!N$569)</f>
        <v>0.28078976000000005</v>
      </c>
    </row>
    <row r="472" spans="1:16" ht="12.75">
      <c r="A472" s="135"/>
      <c r="B472" s="128">
        <v>37819</v>
      </c>
      <c r="C472" s="130"/>
      <c r="D472" s="130"/>
      <c r="E472" s="134">
        <f>IF(C394="","",C394*Data!C$569)</f>
        <v>0.38929505999999997</v>
      </c>
      <c r="F472" s="134">
        <f>IF(D394="","",D394*Data!D$569)</f>
        <v>1.1113663319999998</v>
      </c>
      <c r="G472" s="134">
        <f>IF(E394="","",E394*Data!E$569)</f>
        <v>0.41530150000000005</v>
      </c>
      <c r="H472" s="134">
        <f>IF(F394="","",F394*Data!F$569)</f>
        <v>0.36773165999999996</v>
      </c>
      <c r="I472" s="134">
        <f>IF(G394="","",G394*Data!G$569)</f>
        <v>0.6931980480000001</v>
      </c>
      <c r="J472" s="134">
        <f>IF(H394="","",H394*Data!H$569)</f>
        <v>0.332517144</v>
      </c>
      <c r="K472" s="134">
        <f>IF(I394="","",I394*Data!I$569)</f>
        <v>0.37303901600000006</v>
      </c>
      <c r="L472" s="134">
        <f>IF(J394="","",J394*Data!J$569)</f>
        <v>0.271975664</v>
      </c>
      <c r="M472" s="134">
        <f>IF(K394="","",K394*Data!K$569)</f>
        <v>0.246410748</v>
      </c>
      <c r="N472" s="134">
        <f>IF(L394="","",L394*Data!L$569)</f>
        <v>0.257950704</v>
      </c>
      <c r="O472" s="134">
        <f>IF(M394="","",M394*Data!M$569)</f>
        <v>0.28961963999999996</v>
      </c>
      <c r="P472" s="134">
        <f>IF(N394="","",N394*Data!N$569)</f>
        <v>0.27495976000000005</v>
      </c>
    </row>
    <row r="473" spans="1:16" ht="12.75">
      <c r="A473" s="135"/>
      <c r="B473" s="128">
        <v>37826</v>
      </c>
      <c r="C473" s="130"/>
      <c r="D473" s="130"/>
      <c r="E473" s="134">
        <f>IF(C395="","",C395*Data!C$569)</f>
        <v>0.38429006</v>
      </c>
      <c r="F473" s="134">
        <f>IF(D395="","",D395*Data!D$569)</f>
        <v>1.096507332</v>
      </c>
      <c r="G473" s="134">
        <f>IF(E395="","",E395*Data!E$569)</f>
        <v>0.411264</v>
      </c>
      <c r="H473" s="134">
        <f>IF(F395="","",F395*Data!F$569)</f>
        <v>0.36426415999999995</v>
      </c>
      <c r="I473" s="134">
        <f>IF(G395="","",G395*Data!G$569)</f>
        <v>0.687435048</v>
      </c>
      <c r="J473" s="134">
        <f>IF(H395="","",H395*Data!H$569)</f>
        <v>0.329737644</v>
      </c>
      <c r="K473" s="134">
        <f>IF(I395="","",I395*Data!I$569)</f>
        <v>0.37025651600000004</v>
      </c>
      <c r="L473" s="134">
        <f>IF(J395="","",J395*Data!J$569)</f>
        <v>0.27000316399999996</v>
      </c>
      <c r="M473" s="134">
        <f>IF(K395="","",K395*Data!K$569)</f>
        <v>0.24483124800000003</v>
      </c>
      <c r="N473" s="134">
        <f>IF(L395="","",L395*Data!L$569)</f>
        <v>0.256306204</v>
      </c>
      <c r="O473" s="134">
        <f>IF(M395="","",M395*Data!M$569)</f>
        <v>0.28651763999999996</v>
      </c>
      <c r="P473" s="134">
        <f>IF(N395="","",N395*Data!N$569)</f>
        <v>0.27204476000000005</v>
      </c>
    </row>
    <row r="474" spans="1:16" ht="12.75">
      <c r="A474" s="135"/>
      <c r="B474" s="128">
        <v>37833</v>
      </c>
      <c r="C474" s="130"/>
      <c r="D474" s="130"/>
      <c r="E474" s="134">
        <f>IF(C396="","",C396*Data!C$569)</f>
        <v>0.38313505999999997</v>
      </c>
      <c r="F474" s="134">
        <f>IF(D396="","",D396*Data!D$569)</f>
        <v>1.093078332</v>
      </c>
      <c r="G474" s="134">
        <f>IF(E396="","",E396*Data!E$569)</f>
        <v>0.4091390000000001</v>
      </c>
      <c r="H474" s="134">
        <f>IF(F396="","",F396*Data!F$569)</f>
        <v>0.36243916</v>
      </c>
      <c r="I474" s="134">
        <f>IF(G396="","",G396*Data!G$569)</f>
        <v>0.6847230480000001</v>
      </c>
      <c r="J474" s="134">
        <f>IF(H396="","",H396*Data!H$569)</f>
        <v>0.328429644</v>
      </c>
      <c r="K474" s="134">
        <f>IF(I396="","",I396*Data!I$569)</f>
        <v>0.36877251600000005</v>
      </c>
      <c r="L474" s="134">
        <f>IF(J396="","",J396*Data!J$569)</f>
        <v>0.26895116399999996</v>
      </c>
      <c r="M474" s="134">
        <f>IF(K396="","",K396*Data!K$569)</f>
        <v>0.24422374800000002</v>
      </c>
      <c r="N474" s="134">
        <f>IF(L396="","",L396*Data!L$569)</f>
        <v>0.255673704</v>
      </c>
      <c r="O474" s="134">
        <f>IF(M396="","",M396*Data!M$569)</f>
        <v>0.28510763999999994</v>
      </c>
      <c r="P474" s="134">
        <f>IF(N396="","",N396*Data!N$569)</f>
        <v>0.27071976000000003</v>
      </c>
    </row>
    <row r="475" spans="1:16" ht="12.75">
      <c r="A475" s="135"/>
      <c r="B475" s="128">
        <v>37840</v>
      </c>
      <c r="C475" s="130"/>
      <c r="D475" s="130"/>
      <c r="E475" s="134">
        <f>IF(C397="","",C397*Data!C$569)</f>
        <v>0.38814005999999995</v>
      </c>
      <c r="F475" s="134">
        <f>IF(D397="","",D397*Data!D$569)</f>
        <v>1.1079373319999999</v>
      </c>
      <c r="G475" s="134">
        <f>IF(E397="","",E397*Data!E$569)</f>
        <v>0.41508900000000004</v>
      </c>
      <c r="H475" s="134">
        <f>IF(F397="","",F397*Data!F$569)</f>
        <v>0.36754915999999993</v>
      </c>
      <c r="I475" s="134">
        <f>IF(G397="","",G397*Data!G$569)</f>
        <v>0.694893048</v>
      </c>
      <c r="J475" s="134">
        <f>IF(H397="","",H397*Data!H$569)</f>
        <v>0.33333464399999996</v>
      </c>
      <c r="K475" s="134">
        <f>IF(I397="","",I397*Data!I$569)</f>
        <v>0.375636016</v>
      </c>
      <c r="L475" s="134">
        <f>IF(J397="","",J397*Data!J$569)</f>
        <v>0.27381666399999993</v>
      </c>
      <c r="M475" s="134">
        <f>IF(K397="","",K397*Data!K$569)</f>
        <v>0.248840748</v>
      </c>
      <c r="N475" s="134">
        <f>IF(L397="","",L397*Data!L$569)</f>
        <v>0.26048070399999995</v>
      </c>
      <c r="O475" s="134">
        <f>IF(M397="","",M397*Data!M$569)</f>
        <v>0.2899016399999999</v>
      </c>
      <c r="P475" s="134">
        <f>IF(N397="","",N397*Data!N$569)</f>
        <v>0.27336976</v>
      </c>
    </row>
    <row r="476" spans="1:16" ht="12.75">
      <c r="A476" s="135"/>
      <c r="B476" s="128">
        <v>37847</v>
      </c>
      <c r="C476" s="130"/>
      <c r="D476" s="130"/>
      <c r="E476" s="134">
        <f>IF(C398="","",C398*Data!C$569)</f>
        <v>0.4137425599999999</v>
      </c>
      <c r="F476" s="134">
        <f>IF(D398="","",D398*Data!D$569)</f>
        <v>1.1839468319999997</v>
      </c>
      <c r="G476" s="134">
        <f>IF(E398="","",E398*Data!E$569)</f>
        <v>0.4425015000000001</v>
      </c>
      <c r="H476" s="134">
        <f>IF(F398="","",F398*Data!F$569)</f>
        <v>0.39109166</v>
      </c>
      <c r="I476" s="134">
        <f>IF(G398="","",G398*Data!G$569)</f>
        <v>0.732861048</v>
      </c>
      <c r="J476" s="134">
        <f>IF(H398="","",H398*Data!H$569)</f>
        <v>0.351646644</v>
      </c>
      <c r="K476" s="134">
        <f>IF(I398="","",I398*Data!I$569)</f>
        <v>0.39288751600000005</v>
      </c>
      <c r="L476" s="134">
        <f>IF(J398="","",J398*Data!J$569)</f>
        <v>0.286046164</v>
      </c>
      <c r="M476" s="134">
        <f>IF(K398="","",K398*Data!K$569)</f>
        <v>0.25928974800000004</v>
      </c>
      <c r="N476" s="134">
        <f>IF(L398="","",L398*Data!L$569)</f>
        <v>0.27135970400000003</v>
      </c>
      <c r="O476" s="134">
        <f>IF(M398="","",M398*Data!M$569)</f>
        <v>0.30202763999999993</v>
      </c>
      <c r="P476" s="134">
        <f>IF(N398="","",N398*Data!N$569)</f>
        <v>0.27972976000000005</v>
      </c>
    </row>
    <row r="477" spans="1:16" ht="12.75">
      <c r="A477" s="135"/>
      <c r="B477" s="128">
        <v>37854</v>
      </c>
      <c r="C477" s="130"/>
      <c r="D477" s="130"/>
      <c r="E477" s="134">
        <f>IF(C399="","",C399*Data!C$569)</f>
        <v>0.43722755999999996</v>
      </c>
      <c r="F477" s="134">
        <f>IF(D399="","",D399*Data!D$569)</f>
        <v>1.253669832</v>
      </c>
      <c r="G477" s="134">
        <f>IF(E399="","",E399*Data!E$569)</f>
        <v>0.468214</v>
      </c>
      <c r="H477" s="134">
        <f>IF(F399="","",F399*Data!F$569)</f>
        <v>0.41317415999999996</v>
      </c>
      <c r="I477" s="134">
        <f>IF(G399="","",G399*Data!G$569)</f>
        <v>0.767778048</v>
      </c>
      <c r="J477" s="134">
        <f>IF(H399="","",H399*Data!H$569)</f>
        <v>0.368487144</v>
      </c>
      <c r="K477" s="134">
        <f>IF(I399="","",I399*Data!I$569)</f>
        <v>0.409397016</v>
      </c>
      <c r="L477" s="134">
        <f>IF(J399="","",J399*Data!J$569)</f>
        <v>0.29774966399999997</v>
      </c>
      <c r="M477" s="134">
        <f>IF(K399="","",K399*Data!K$569)</f>
        <v>0.269009748</v>
      </c>
      <c r="N477" s="134">
        <f>IF(L399="","",L399*Data!L$569)</f>
        <v>0.281479704</v>
      </c>
      <c r="O477" s="134">
        <f>IF(M399="","",M399*Data!M$569)</f>
        <v>0.3110516399999999</v>
      </c>
      <c r="P477" s="134">
        <f>IF(N399="","",N399*Data!N$569)</f>
        <v>0.28820976000000004</v>
      </c>
    </row>
    <row r="478" spans="1:16" ht="12.75">
      <c r="A478" s="135"/>
      <c r="B478" s="128">
        <v>37861</v>
      </c>
      <c r="C478" s="130"/>
      <c r="D478" s="130"/>
      <c r="E478" s="134">
        <f>IF(C400="","",C400*Data!C$569)</f>
        <v>0.44415755999999995</v>
      </c>
      <c r="F478" s="134">
        <f>IF(D400="","",D400*Data!D$569)</f>
        <v>1.274243832</v>
      </c>
      <c r="G478" s="134">
        <f>IF(E400="","",E400*Data!E$569)</f>
        <v>0.4739515</v>
      </c>
      <c r="H478" s="134">
        <f>IF(F400="","",F400*Data!F$569)</f>
        <v>0.41810165999999993</v>
      </c>
      <c r="I478" s="134">
        <f>IF(G400="","",G400*Data!G$569)</f>
        <v>0.7762530480000001</v>
      </c>
      <c r="J478" s="134">
        <f>IF(H400="","",H400*Data!H$569)</f>
        <v>0.372574644</v>
      </c>
      <c r="K478" s="134">
        <f>IF(I400="","",I400*Data!I$569)</f>
        <v>0.41310701600000005</v>
      </c>
      <c r="L478" s="134">
        <f>IF(J400="","",J400*Data!J$569)</f>
        <v>0.300379664</v>
      </c>
      <c r="M478" s="134">
        <f>IF(K400="","",K400*Data!K$569)</f>
        <v>0.27131824800000004</v>
      </c>
      <c r="N478" s="134">
        <f>IF(L400="","",L400*Data!L$569)</f>
        <v>0.283883204</v>
      </c>
      <c r="O478" s="134">
        <f>IF(M400="","",M400*Data!M$569)</f>
        <v>0.31330763999999994</v>
      </c>
      <c r="P478" s="134">
        <f>IF(N400="","",N400*Data!N$569)</f>
        <v>0.28290976000000007</v>
      </c>
    </row>
    <row r="479" spans="1:16" ht="12.75">
      <c r="A479" s="135"/>
      <c r="B479" s="128">
        <v>37868</v>
      </c>
      <c r="C479" s="130"/>
      <c r="D479" s="130"/>
      <c r="E479" s="134">
        <f>IF(C401="","",C401*Data!C$569)</f>
        <v>0.44415755999999995</v>
      </c>
      <c r="F479" s="134">
        <f>IF(D401="","",D401*Data!D$569)</f>
        <v>1.274243832</v>
      </c>
      <c r="G479" s="134">
        <f>IF(E401="","",E401*Data!E$569)</f>
        <v>0.47416400000000003</v>
      </c>
      <c r="H479" s="134">
        <f>IF(F401="","",F401*Data!F$569)</f>
        <v>0.41828415999999996</v>
      </c>
      <c r="I479" s="134">
        <f>IF(G401="","",G401*Data!G$569)</f>
        <v>0.7772700480000001</v>
      </c>
      <c r="J479" s="134">
        <f>IF(H401="","",H401*Data!H$569)</f>
        <v>0.373065144</v>
      </c>
      <c r="K479" s="134">
        <f>IF(I401="","",I401*Data!I$569)</f>
        <v>0.414034516</v>
      </c>
      <c r="L479" s="134">
        <f>IF(J401="","",J401*Data!J$569)</f>
        <v>0.30103716399999997</v>
      </c>
      <c r="M479" s="134">
        <f>IF(K401="","",K401*Data!K$569)</f>
        <v>0.27156124800000003</v>
      </c>
      <c r="N479" s="134">
        <f>IF(L401="","",L401*Data!L$569)</f>
        <v>0.284136204</v>
      </c>
      <c r="O479" s="134">
        <f>IF(M401="","",M401*Data!M$569)</f>
        <v>0.3116156399999999</v>
      </c>
      <c r="P479" s="134">
        <f>IF(N401="","",N401*Data!N$569)</f>
        <v>0.28714976000000003</v>
      </c>
    </row>
    <row r="480" spans="1:16" ht="12.75">
      <c r="A480" s="135"/>
      <c r="B480" s="128">
        <v>37875</v>
      </c>
      <c r="C480" s="130"/>
      <c r="D480" s="130"/>
      <c r="E480" s="134">
        <f>IF(C402="","",C402*Data!C$569)</f>
        <v>0.46533255999999995</v>
      </c>
      <c r="F480" s="134">
        <f>IF(D402="","",D402*Data!D$569)</f>
        <v>1.3371088319999997</v>
      </c>
      <c r="G480" s="134">
        <f>IF(E402="","",E402*Data!E$569)</f>
        <v>0.4971140000000001</v>
      </c>
      <c r="H480" s="134">
        <f>IF(F402="","",F402*Data!F$569)</f>
        <v>0.43799416</v>
      </c>
      <c r="I480" s="134">
        <f>IF(G402="","",G402*Data!G$569)</f>
        <v>0.811509048</v>
      </c>
      <c r="J480" s="134">
        <f>IF(H402="","",H402*Data!H$569)</f>
        <v>0.389578644</v>
      </c>
      <c r="K480" s="134">
        <f>IF(I402="","",I402*Data!I$569)</f>
        <v>0.42906001600000004</v>
      </c>
      <c r="L480" s="134">
        <f>IF(J402="","",J402*Data!J$569)</f>
        <v>0.311688664</v>
      </c>
      <c r="M480" s="134">
        <f>IF(K402="","",K402*Data!K$569)</f>
        <v>0.280066248</v>
      </c>
      <c r="N480" s="134">
        <f>IF(L402="","",L402*Data!L$569)</f>
        <v>0.29299120399999995</v>
      </c>
      <c r="O480" s="134">
        <f>IF(M402="","",M402*Data!M$569)</f>
        <v>0.3183836399999999</v>
      </c>
      <c r="P480" s="134">
        <f>IF(N402="","",N402*Data!N$569)</f>
        <v>0.29297976000000003</v>
      </c>
    </row>
    <row r="481" spans="1:16" ht="12.75">
      <c r="A481" s="135"/>
      <c r="B481" s="128">
        <v>37882</v>
      </c>
      <c r="C481" s="130"/>
      <c r="D481" s="130"/>
      <c r="E481" s="134">
        <f>IF(C403="","",C403*Data!C$569)</f>
        <v>0.4739950599999999</v>
      </c>
      <c r="F481" s="134">
        <f>IF(D403="","",D403*Data!D$569)</f>
        <v>1.3628263319999998</v>
      </c>
      <c r="G481" s="134">
        <f>IF(E403="","",E403*Data!E$569)</f>
        <v>0.5085890000000001</v>
      </c>
      <c r="H481" s="134">
        <f>IF(F403="","",F403*Data!F$569)</f>
        <v>0.44784915999999997</v>
      </c>
      <c r="I481" s="134">
        <f>IF(G403="","",G403*Data!G$569)</f>
        <v>0.831849048</v>
      </c>
      <c r="J481" s="134">
        <f>IF(H403="","",H403*Data!H$569)</f>
        <v>0.399388644</v>
      </c>
      <c r="K481" s="134">
        <f>IF(I403="","",I403*Data!I$569)</f>
        <v>0.43907701600000004</v>
      </c>
      <c r="L481" s="134">
        <f>IF(J403="","",J403*Data!J$569)</f>
        <v>0.318789664</v>
      </c>
      <c r="M481" s="134">
        <f>IF(K403="","",K403*Data!K$569)</f>
        <v>0.285776748</v>
      </c>
      <c r="N481" s="134">
        <f>IF(L403="","",L403*Data!L$569)</f>
        <v>0.298936704</v>
      </c>
      <c r="O481" s="134">
        <f>IF(M403="","",M403*Data!M$569)</f>
        <v>0.3251516399999999</v>
      </c>
      <c r="P481" s="134">
        <f>IF(N403="","",N403*Data!N$569)</f>
        <v>0.2977497600000001</v>
      </c>
    </row>
    <row r="482" spans="1:16" ht="12.75">
      <c r="A482" s="135"/>
      <c r="B482" s="128">
        <v>37889</v>
      </c>
      <c r="C482" s="130"/>
      <c r="D482" s="130"/>
      <c r="E482" s="134">
        <f>IF(C404="","",C404*Data!C$569)</f>
        <v>0.4959400599999999</v>
      </c>
      <c r="F482" s="134">
        <f>IF(D404="","",D404*Data!D$569)</f>
        <v>1.4279773319999998</v>
      </c>
      <c r="G482" s="134">
        <f>IF(E404="","",E404*Data!E$569)</f>
        <v>0.5313265</v>
      </c>
      <c r="H482" s="134">
        <f>IF(F404="","",F404*Data!F$569)</f>
        <v>0.46737666</v>
      </c>
      <c r="I482" s="134">
        <f>IF(G404="","",G404*Data!G$569)</f>
        <v>0.863715048</v>
      </c>
      <c r="J482" s="134">
        <f>IF(H404="","",H404*Data!H$569)</f>
        <v>0.414757644</v>
      </c>
      <c r="K482" s="134">
        <f>IF(I404="","",I404*Data!I$569)</f>
        <v>0.45354601600000005</v>
      </c>
      <c r="L482" s="134">
        <f>IF(J404="","",J404*Data!J$569)</f>
        <v>0.329046664</v>
      </c>
      <c r="M482" s="134">
        <f>IF(K404="","",K404*Data!K$569)</f>
        <v>0.29488924800000005</v>
      </c>
      <c r="N482" s="134">
        <f>IF(L404="","",L404*Data!L$569)</f>
        <v>0.308424204</v>
      </c>
      <c r="O482" s="134">
        <f>IF(M404="","",M404*Data!M$569)</f>
        <v>0.3360086399999999</v>
      </c>
      <c r="P482" s="134">
        <f>IF(N404="","",N404*Data!N$569)</f>
        <v>0.30463976000000004</v>
      </c>
    </row>
    <row r="483" spans="1:16" ht="12.75">
      <c r="A483" s="135"/>
      <c r="B483" s="128">
        <v>37896</v>
      </c>
      <c r="C483" s="130" t="s">
        <v>56</v>
      </c>
      <c r="D483" s="130"/>
      <c r="E483" s="134">
        <f>IF(C405="","",C405*Data!C$570)</f>
        <v>0.45904</v>
      </c>
      <c r="F483" s="134">
        <f>IF(D405="","",D405*Data!D$570)</f>
        <v>1.5041918719999998</v>
      </c>
      <c r="G483" s="134">
        <f>IF(E405="","",E405*Data!E$570)</f>
        <v>0.588029964</v>
      </c>
      <c r="H483" s="134">
        <f>IF(F405="","",F405*Data!F$570)</f>
        <v>0.5050648</v>
      </c>
      <c r="I483" s="134">
        <f>IF(G405="","",G405*Data!G$570)</f>
        <v>0.9483640560000001</v>
      </c>
      <c r="J483" s="134">
        <f>IF(H405="","",H405*Data!H$570)</f>
        <v>0.458401008</v>
      </c>
      <c r="K483" s="134">
        <f>IF(I405="","",I405*Data!I$570)</f>
        <v>0.49150696399999994</v>
      </c>
      <c r="L483" s="134">
        <f>IF(J405="","",J405*Data!J$570)</f>
        <v>0.36787372799999996</v>
      </c>
      <c r="M483" s="134">
        <f>IF(K405="","",K405*Data!K$570)</f>
        <v>0.305778592</v>
      </c>
      <c r="N483" s="134">
        <f>IF(L405="","",L405*Data!L$570)</f>
        <v>0.295195248</v>
      </c>
      <c r="O483" s="134">
        <f>IF(M405="","",M405*Data!M$570)</f>
        <v>0.34582732799999993</v>
      </c>
      <c r="P483" s="134">
        <f>IF(N405="","",N405*Data!N$570)</f>
        <v>0.31103283200000004</v>
      </c>
    </row>
    <row r="484" spans="1:16" ht="12.75">
      <c r="A484" s="135"/>
      <c r="B484" s="128">
        <v>37903</v>
      </c>
      <c r="C484" s="130"/>
      <c r="D484" s="130"/>
      <c r="E484" s="134">
        <f>IF(C406="","",C406*Data!C$570)</f>
        <v>0.45904</v>
      </c>
      <c r="F484" s="134">
        <f>IF(D406="","",D406*Data!D$570)</f>
        <v>1.494057872</v>
      </c>
      <c r="G484" s="134">
        <f>IF(E406="","",E406*Data!E$570)</f>
        <v>0.584517964</v>
      </c>
      <c r="H484" s="134">
        <f>IF(F406="","",F406*Data!F$570)</f>
        <v>0.5021047999999999</v>
      </c>
      <c r="I484" s="134">
        <f>IF(G406="","",G406*Data!G$570)</f>
        <v>0.944519556</v>
      </c>
      <c r="J484" s="134">
        <f>IF(H406="","",H406*Data!H$570)</f>
        <v>0.456542008</v>
      </c>
      <c r="K484" s="134">
        <f>IF(I406="","",I406*Data!I$570)</f>
        <v>0.485663464</v>
      </c>
      <c r="L484" s="134">
        <f>IF(J406="","",J406*Data!J$570)</f>
        <v>0.36358022799999995</v>
      </c>
      <c r="M484" s="134">
        <f>IF(K406="","",K406*Data!K$570)</f>
        <v>0.300899592</v>
      </c>
      <c r="N484" s="134">
        <f>IF(L406="","",L406*Data!L$570)</f>
        <v>0.290521248</v>
      </c>
      <c r="O484" s="134">
        <f>IF(M406="","",M406*Data!M$570)</f>
        <v>0.33739532799999994</v>
      </c>
      <c r="P484" s="134">
        <f>IF(N406="","",N406*Data!N$570)</f>
        <v>0.307576832</v>
      </c>
    </row>
    <row r="485" spans="1:16" ht="12.75">
      <c r="A485" s="135"/>
      <c r="B485" s="128">
        <v>37910</v>
      </c>
      <c r="C485" s="130"/>
      <c r="D485" s="130"/>
      <c r="E485" s="134">
        <f>IF(C407="","",C407*Data!C$570)</f>
        <v>0.45904</v>
      </c>
      <c r="F485" s="134">
        <f>IF(D407="","",D407*Data!D$570)</f>
        <v>1.568373872</v>
      </c>
      <c r="G485" s="134">
        <f>IF(E407="","",E407*Data!E$570)</f>
        <v>0.610857964</v>
      </c>
      <c r="H485" s="134">
        <f>IF(F407="","",F407*Data!F$570)</f>
        <v>0.5243048</v>
      </c>
      <c r="I485" s="134">
        <f>IF(G407="","",G407*Data!G$570)</f>
        <v>0.9644410560000001</v>
      </c>
      <c r="J485" s="134">
        <f>IF(H407="","",H407*Data!H$570)</f>
        <v>0.466175008</v>
      </c>
      <c r="K485" s="134">
        <f>IF(I407="","",I407*Data!I$570)</f>
        <v>0.48396696399999994</v>
      </c>
      <c r="L485" s="134">
        <f>IF(J407="","",J407*Data!J$570)</f>
        <v>0.36233372799999997</v>
      </c>
      <c r="M485" s="134">
        <f>IF(K407="","",K407*Data!K$570)</f>
        <v>0.299233592</v>
      </c>
      <c r="N485" s="134">
        <f>IF(L407="","",L407*Data!L$570)</f>
        <v>0.288925248</v>
      </c>
      <c r="O485" s="134">
        <f>IF(M407="","",M407*Data!M$570)</f>
        <v>0.33440332799999994</v>
      </c>
      <c r="P485" s="134">
        <f>IF(N407="","",N407*Data!N$570)</f>
        <v>0.304760832</v>
      </c>
    </row>
    <row r="486" spans="1:16" ht="12.75">
      <c r="A486" s="135"/>
      <c r="B486" s="128">
        <v>37917</v>
      </c>
      <c r="C486" s="130"/>
      <c r="D486" s="130"/>
      <c r="E486" s="134">
        <f>IF(C408="","",C408*Data!C$570)</f>
        <v>0.45904</v>
      </c>
      <c r="F486" s="134">
        <f>IF(D408="","",D408*Data!D$570)</f>
        <v>1.654512872</v>
      </c>
      <c r="G486" s="134">
        <f>IF(E408="","",E408*Data!E$570)</f>
        <v>0.647514464</v>
      </c>
      <c r="H486" s="134">
        <f>IF(F408="","",F408*Data!F$570)</f>
        <v>0.5551998</v>
      </c>
      <c r="I486" s="134">
        <f>IF(G408="","",G408*Data!G$570)</f>
        <v>1.027351056</v>
      </c>
      <c r="J486" s="134">
        <f>IF(H408="","",H408*Data!H$570)</f>
        <v>0.49659500800000006</v>
      </c>
      <c r="K486" s="134">
        <f>IF(I408="","",I408*Data!I$570)</f>
        <v>0.511487964</v>
      </c>
      <c r="L486" s="134">
        <f>IF(J408="","",J408*Data!J$570)</f>
        <v>0.38255472799999996</v>
      </c>
      <c r="M486" s="134">
        <f>IF(K408="","",K408*Data!K$570)</f>
        <v>0.312680592</v>
      </c>
      <c r="N486" s="134">
        <f>IF(L408="","",L408*Data!L$570)</f>
        <v>0.301807248</v>
      </c>
      <c r="O486" s="134">
        <f>IF(M408="","",M408*Data!M$570)</f>
        <v>0.34881932799999993</v>
      </c>
      <c r="P486" s="134">
        <f>IF(N408="","",N408*Data!N$570)</f>
        <v>0.311288832</v>
      </c>
    </row>
    <row r="487" spans="1:16" ht="12.75">
      <c r="A487" s="135"/>
      <c r="B487" s="128">
        <v>37924</v>
      </c>
      <c r="C487" s="130"/>
      <c r="D487" s="130"/>
      <c r="E487" s="134">
        <f>IF(C409="","",C409*Data!C$570)</f>
        <v>0.45904</v>
      </c>
      <c r="F487" s="134">
        <f>IF(D409="","",D409*Data!D$570)</f>
        <v>1.721509872</v>
      </c>
      <c r="G487" s="134">
        <f>IF(E409="","",E409*Data!E$570)</f>
        <v>0.675610464</v>
      </c>
      <c r="H487" s="134">
        <f>IF(F409="","",F409*Data!F$570)</f>
        <v>0.5788797999999999</v>
      </c>
      <c r="I487" s="134">
        <f>IF(G409="","",G409*Data!G$570)</f>
        <v>1.078028556</v>
      </c>
      <c r="J487" s="134">
        <f>IF(H409="","",H409*Data!H$570)</f>
        <v>0.521100008</v>
      </c>
      <c r="K487" s="134">
        <f>IF(I409="","",I409*Data!I$570)</f>
        <v>0.549564964</v>
      </c>
      <c r="L487" s="134">
        <f>IF(J409="","",J409*Data!J$570)</f>
        <v>0.410531728</v>
      </c>
      <c r="M487" s="134">
        <f>IF(K409="","",K409*Data!K$570)</f>
        <v>0.337789592</v>
      </c>
      <c r="N487" s="134">
        <f>IF(L409="","",L409*Data!L$570)</f>
        <v>0.32586124800000005</v>
      </c>
      <c r="O487" s="134">
        <f>IF(M409="","",M409*Data!M$570)</f>
        <v>0.3768353279999999</v>
      </c>
      <c r="P487" s="134">
        <f>IF(N409="","",N409*Data!N$570)</f>
        <v>0.334968832</v>
      </c>
    </row>
    <row r="488" spans="1:16" ht="12.75">
      <c r="A488" s="135"/>
      <c r="B488" s="128">
        <v>37931</v>
      </c>
      <c r="C488" s="130"/>
      <c r="D488" s="130"/>
      <c r="E488" s="134">
        <f>IF(C410="","",C410*Data!C$570)</f>
        <v>0.46055999999999997</v>
      </c>
      <c r="F488" s="134">
        <f>IF(D410="","",D410*Data!D$570)</f>
        <v>1.562888</v>
      </c>
      <c r="G488" s="134">
        <f>IF(E410="","",E410*Data!E$570)</f>
        <v>0.645758464</v>
      </c>
      <c r="H488" s="134">
        <f>IF(F410="","",F410*Data!F$570)</f>
        <v>0.5537198</v>
      </c>
      <c r="I488" s="134">
        <f>IF(G410="","",G410*Data!G$570)</f>
        <v>1.041680556</v>
      </c>
      <c r="J488" s="134">
        <f>IF(H410="","",H410*Data!H$570)</f>
        <v>0.5035240080000001</v>
      </c>
      <c r="K488" s="134">
        <f>IF(I410="","",I410*Data!I$570)</f>
        <v>0.536746964</v>
      </c>
      <c r="L488" s="134">
        <f>IF(J410="","",J410*Data!J$570)</f>
        <v>0.40111372799999995</v>
      </c>
      <c r="M488" s="134">
        <f>IF(K410="","",K410*Data!K$570)</f>
        <v>0.333624592</v>
      </c>
      <c r="N488" s="134">
        <f>IF(L410="","",L410*Data!L$570)</f>
        <v>0.321871248</v>
      </c>
      <c r="O488" s="134">
        <f>IF(M410="","",M410*Data!M$570)</f>
        <v>0.3741153279999999</v>
      </c>
      <c r="P488" s="134">
        <f>IF(N410="","",N410*Data!N$570)</f>
        <v>0.329208832</v>
      </c>
    </row>
    <row r="489" spans="1:16" ht="12.75">
      <c r="A489" s="135"/>
      <c r="B489" s="128">
        <v>37938</v>
      </c>
      <c r="C489" s="130"/>
      <c r="D489" s="130"/>
      <c r="E489" s="134">
        <f>IF(C411="","",C411*Data!C$570)</f>
        <v>0.46055999999999997</v>
      </c>
      <c r="F489" s="134">
        <f>IF(D411="","",D411*Data!D$570)</f>
        <v>1.562888</v>
      </c>
      <c r="G489" s="134">
        <f>IF(E411="","",E411*Data!E$570)</f>
        <v>0.655416464</v>
      </c>
      <c r="H489" s="134">
        <f>IF(F411="","",F411*Data!F$570)</f>
        <v>0.5618597999999999</v>
      </c>
      <c r="I489" s="134">
        <f>IF(G411="","",G411*Data!G$570)</f>
        <v>1.055311056</v>
      </c>
      <c r="J489" s="134">
        <f>IF(H411="","",H411*Data!H$570)</f>
        <v>0.5101150080000001</v>
      </c>
      <c r="K489" s="134">
        <f>IF(I411="","",I411*Data!I$570)</f>
        <v>0.5405169639999999</v>
      </c>
      <c r="L489" s="134">
        <f>IF(J411="","",J411*Data!J$570)</f>
        <v>0.40388372799999994</v>
      </c>
      <c r="M489" s="134">
        <f>IF(K411="","",K411*Data!K$570)</f>
        <v>0.331601592</v>
      </c>
      <c r="N489" s="134">
        <f>IF(L411="","",L411*Data!L$570)</f>
        <v>0.319933248</v>
      </c>
      <c r="O489" s="134">
        <f>IF(M411="","",M411*Data!M$570)</f>
        <v>0.3700353279999999</v>
      </c>
      <c r="P489" s="134">
        <f>IF(N411="","",N411*Data!N$570)</f>
        <v>0.32306483199999997</v>
      </c>
    </row>
    <row r="490" spans="1:16" ht="12.75">
      <c r="A490" s="135"/>
      <c r="B490" s="128">
        <v>37945</v>
      </c>
      <c r="C490" s="130"/>
      <c r="D490" s="130"/>
      <c r="E490" s="134">
        <f>IF(C412="","",C412*Data!C$570)</f>
        <v>0.46055999999999997</v>
      </c>
      <c r="F490" s="134">
        <f>IF(D412="","",D412*Data!D$570)</f>
        <v>1.562888</v>
      </c>
      <c r="G490" s="134">
        <f>IF(E412="","",E412*Data!E$570)</f>
        <v>0.640709964</v>
      </c>
      <c r="H490" s="134">
        <f>IF(F412="","",F412*Data!F$570)</f>
        <v>0.5494648</v>
      </c>
      <c r="I490" s="134">
        <f>IF(G412="","",G412*Data!G$570)</f>
        <v>1.0346905560000002</v>
      </c>
      <c r="J490" s="134">
        <f>IF(H412="","",H412*Data!H$570)</f>
        <v>0.500144008</v>
      </c>
      <c r="K490" s="134">
        <f>IF(I412="","",I412*Data!I$570)</f>
        <v>0.537877964</v>
      </c>
      <c r="L490" s="134">
        <f>IF(J412="","",J412*Data!J$570)</f>
        <v>0.401944728</v>
      </c>
      <c r="M490" s="134">
        <f>IF(K412="","",K412*Data!K$570)</f>
        <v>0.331601592</v>
      </c>
      <c r="N490" s="134">
        <f>IF(L412="","",L412*Data!L$570)</f>
        <v>0.319933248</v>
      </c>
      <c r="O490" s="134">
        <f>IF(M412="","",M412*Data!M$570)</f>
        <v>0.3669073279999999</v>
      </c>
      <c r="P490" s="134">
        <f>IF(N412="","",N412*Data!N$570)</f>
        <v>0.323448832</v>
      </c>
    </row>
    <row r="491" spans="1:16" ht="12.75">
      <c r="A491" s="135"/>
      <c r="B491" s="128">
        <v>37952</v>
      </c>
      <c r="C491" s="130"/>
      <c r="D491" s="130"/>
      <c r="E491" s="134">
        <f>IF(C413="","",C413*Data!C$570)</f>
        <v>0.46055999999999997</v>
      </c>
      <c r="F491" s="134">
        <f>IF(D413="","",D413*Data!D$570)</f>
        <v>1.562888</v>
      </c>
      <c r="G491" s="134">
        <f>IF(E413="","",E413*Data!E$570)</f>
        <v>0.628856964</v>
      </c>
      <c r="H491" s="134">
        <f>IF(F413="","",F413*Data!F$570)</f>
        <v>0.5394747999999999</v>
      </c>
      <c r="I491" s="134">
        <f>IF(G413="","",G413*Data!G$570)</f>
        <v>1.019312556</v>
      </c>
      <c r="J491" s="134">
        <f>IF(H413="","",H413*Data!H$570)</f>
        <v>0.49270800800000003</v>
      </c>
      <c r="K491" s="134">
        <f>IF(I413="","",I413*Data!I$570)</f>
        <v>0.531468964</v>
      </c>
      <c r="L491" s="134">
        <f>IF(J413="","",J413*Data!J$570)</f>
        <v>0.39723572799999995</v>
      </c>
      <c r="M491" s="134">
        <f>IF(K413="","",K413*Data!K$570)</f>
        <v>0.327555592</v>
      </c>
      <c r="N491" s="134">
        <f>IF(L413="","",L413*Data!L$570)</f>
        <v>0.316057248</v>
      </c>
      <c r="O491" s="134">
        <f>IF(M413="","",M413*Data!M$570)</f>
        <v>0.36486732799999994</v>
      </c>
      <c r="P491" s="134">
        <f>IF(N413="","",N413*Data!N$570)</f>
        <v>0.321912832</v>
      </c>
    </row>
    <row r="492" spans="1:16" ht="12.75">
      <c r="A492" s="135"/>
      <c r="B492" s="128">
        <v>37959</v>
      </c>
      <c r="C492" s="130"/>
      <c r="D492" s="130"/>
      <c r="E492" s="134">
        <f>IF(C414="","",C414*Data!C$570)</f>
        <v>0.46055999999999997</v>
      </c>
      <c r="F492" s="134">
        <f>IF(D414="","",D414*Data!D$570)</f>
        <v>1.488572</v>
      </c>
      <c r="G492" s="134">
        <f>IF(E414="","",E414*Data!E$570)</f>
        <v>0.647086</v>
      </c>
      <c r="H492" s="134">
        <f>IF(F414="","",F414*Data!F$570)</f>
        <v>0.5566798</v>
      </c>
      <c r="I492" s="134">
        <f>IF(G414="","",G414*Data!G$570)</f>
        <v>1.054262556</v>
      </c>
      <c r="J492" s="134">
        <f>IF(H414="","",H414*Data!H$570)</f>
        <v>0.5096080080000001</v>
      </c>
      <c r="K492" s="134">
        <f>IF(I414="","",I414*Data!I$570)</f>
        <v>0.5527694639999999</v>
      </c>
      <c r="L492" s="134">
        <f>IF(J414="","",J414*Data!J$570)</f>
        <v>0.4128862279999999</v>
      </c>
      <c r="M492" s="134">
        <f>IF(K414="","",K414*Data!K$570)</f>
        <v>0.34076459200000003</v>
      </c>
      <c r="N492" s="134">
        <f>IF(L414="","",L414*Data!L$570)</f>
        <v>0.328711248</v>
      </c>
      <c r="O492" s="134">
        <f>IF(M414="","",M414*Data!M$570)</f>
        <v>0.3790113279999999</v>
      </c>
      <c r="P492" s="134">
        <f>IF(N414="","",N414*Data!N$570)</f>
        <v>0.33292083200000006</v>
      </c>
    </row>
    <row r="493" spans="1:16" ht="12.75">
      <c r="A493" s="135"/>
      <c r="B493" s="128">
        <v>37966</v>
      </c>
      <c r="C493" s="130"/>
      <c r="D493" s="130"/>
      <c r="E493" s="134">
        <f>IF(C415="","",C415*Data!C$570)</f>
        <v>0.46055999999999997</v>
      </c>
      <c r="F493" s="134">
        <f>IF(D415="","",D415*Data!D$570)</f>
        <v>1.488572</v>
      </c>
      <c r="G493" s="134">
        <f>IF(E415="","",E415*Data!E$570)</f>
        <v>0.647086</v>
      </c>
      <c r="H493" s="134">
        <f>IF(F415="","",F415*Data!F$570)</f>
        <v>0.5550148</v>
      </c>
      <c r="I493" s="134">
        <f>IF(G415="","",G415*Data!G$570)</f>
        <v>1.055660556</v>
      </c>
      <c r="J493" s="134">
        <f>IF(H415="","",H415*Data!H$570)</f>
        <v>0.5102840080000001</v>
      </c>
      <c r="K493" s="134">
        <f>IF(I415="","",I415*Data!I$570)</f>
        <v>0.555785464</v>
      </c>
      <c r="L493" s="134">
        <f>IF(J415="","",J415*Data!J$570)</f>
        <v>0.4151022279999999</v>
      </c>
      <c r="M493" s="134">
        <f>IF(K415="","",K415*Data!K$570)</f>
        <v>0.344096592</v>
      </c>
      <c r="N493" s="134">
        <f>IF(L415="","",L415*Data!L$570)</f>
        <v>0.331903248</v>
      </c>
      <c r="O493" s="134">
        <f>IF(M415="","",M415*Data!M$570)</f>
        <v>0.3844513279999999</v>
      </c>
      <c r="P493" s="134">
        <f>IF(N415="","",N415*Data!N$570)</f>
        <v>0.337272832</v>
      </c>
    </row>
    <row r="494" spans="1:16" ht="12.75">
      <c r="A494" s="135"/>
      <c r="B494" s="128">
        <v>37973</v>
      </c>
      <c r="C494" s="130"/>
      <c r="D494" s="130"/>
      <c r="E494" s="134">
        <f>IF(C416="","",C416*Data!C$570)</f>
        <v>0.46055999999999997</v>
      </c>
      <c r="F494" s="134">
        <f>IF(D416="","",D416*Data!D$570)</f>
        <v>1.488572</v>
      </c>
      <c r="G494" s="134">
        <f>IF(E416="","",E416*Data!E$570)</f>
        <v>0.647086</v>
      </c>
      <c r="H494" s="134">
        <f>IF(F416="","",F416*Data!F$570)</f>
        <v>0.5496498</v>
      </c>
      <c r="I494" s="134">
        <f>IF(G416="","",G416*Data!G$570)</f>
        <v>1.047622056</v>
      </c>
      <c r="J494" s="134">
        <f>IF(H416="","",H416*Data!H$570)</f>
        <v>0.506397008</v>
      </c>
      <c r="K494" s="134">
        <f>IF(I416="","",I416*Data!I$570)</f>
        <v>0.5531464639999999</v>
      </c>
      <c r="L494" s="134">
        <f>IF(J416="","",J416*Data!J$570)</f>
        <v>0.41316322799999994</v>
      </c>
      <c r="M494" s="134">
        <f>IF(K416="","",K416*Data!K$570)</f>
        <v>0.342430592</v>
      </c>
      <c r="N494" s="134">
        <f>IF(L416="","",L416*Data!L$570)</f>
        <v>0.330307248</v>
      </c>
      <c r="O494" s="134">
        <f>IF(M416="","",M416*Data!M$570)</f>
        <v>0.3830913279999999</v>
      </c>
      <c r="P494" s="134">
        <f>IF(N416="","",N416*Data!N$570)</f>
        <v>0.337272832</v>
      </c>
    </row>
    <row r="495" spans="1:16" ht="12.75">
      <c r="A495" s="135"/>
      <c r="B495" s="128">
        <v>37980</v>
      </c>
      <c r="C495" s="130"/>
      <c r="D495" s="130"/>
      <c r="E495" s="134">
        <f>IF(C417="","",C417*Data!C$570)</f>
        <v>0.46055999999999997</v>
      </c>
      <c r="F495" s="134">
        <f>IF(D417="","",D417*Data!D$570)</f>
        <v>1.488572</v>
      </c>
      <c r="G495" s="134">
        <f>IF(E417="","",E417*Data!E$570)</f>
        <v>0.647086</v>
      </c>
      <c r="H495" s="134">
        <f>IF(F417="","",F417*Data!F$570)</f>
        <v>0.5498348</v>
      </c>
      <c r="I495" s="134">
        <f>IF(G417="","",G417*Data!G$570)</f>
        <v>1.049020056</v>
      </c>
      <c r="J495" s="134">
        <f>IF(H417="","",H417*Data!H$570)</f>
        <v>0.5070730080000001</v>
      </c>
      <c r="K495" s="134">
        <f>IF(I417="","",I417*Data!I$570)</f>
        <v>0.5567279639999999</v>
      </c>
      <c r="L495" s="134">
        <f>IF(J417="","",J417*Data!J$570)</f>
        <v>0.41579472799999995</v>
      </c>
      <c r="M495" s="134">
        <f>IF(K417="","",K417*Data!K$570)</f>
        <v>0.345405592</v>
      </c>
      <c r="N495" s="134">
        <f>IF(L417="","",L417*Data!L$570)</f>
        <v>0.333157248</v>
      </c>
      <c r="O495" s="134">
        <f>IF(M417="","",M417*Data!M$570)</f>
        <v>0.38608332799999995</v>
      </c>
      <c r="P495" s="134">
        <f>IF(N417="","",N417*Data!N$570)</f>
        <v>0.341368832</v>
      </c>
    </row>
    <row r="496" spans="1:16" ht="12.75">
      <c r="A496" s="127">
        <v>2004</v>
      </c>
      <c r="B496" s="128">
        <v>37987</v>
      </c>
      <c r="C496" s="130"/>
      <c r="D496" s="130"/>
      <c r="E496" s="134">
        <f>IF(C418="","",C418*Data!C$570)</f>
        <v>0.46055999999999997</v>
      </c>
      <c r="F496" s="134">
        <f>IF(D418="","",D418*Data!D$570)</f>
        <v>1.488572</v>
      </c>
      <c r="G496" s="134">
        <f>IF(E418="","",E418*Data!E$570)</f>
        <v>0.61899</v>
      </c>
      <c r="H496" s="134">
        <f>IF(F418="","",F418*Data!F$570)</f>
        <v>0.5394599999999999</v>
      </c>
      <c r="I496" s="134">
        <f>IF(G418="","",G418*Data!G$570)</f>
        <v>1.0895620560000001</v>
      </c>
      <c r="J496" s="134">
        <f>IF(H418="","",H418*Data!H$570)</f>
        <v>0.5266770080000001</v>
      </c>
      <c r="K496" s="134">
        <f>IF(I418="","",I418*Data!I$570)</f>
        <v>0.581232964</v>
      </c>
      <c r="L496" s="134">
        <f>IF(J418="","",J418*Data!J$570)</f>
        <v>0.43379972799999994</v>
      </c>
      <c r="M496" s="134">
        <f>IF(K418="","",K418*Data!K$570)</f>
        <v>0.358971592</v>
      </c>
      <c r="N496" s="134">
        <f>IF(L418="","",L418*Data!L$570)</f>
        <v>0.346153248</v>
      </c>
      <c r="O496" s="134">
        <f>IF(M418="","",M418*Data!M$570)</f>
        <v>0.4013153279999999</v>
      </c>
      <c r="P496" s="134">
        <f>IF(N418="","",N418*Data!N$570)</f>
        <v>0.354680832</v>
      </c>
    </row>
    <row r="497" spans="1:16" ht="12.75">
      <c r="A497" s="135"/>
      <c r="B497" s="128">
        <v>37994</v>
      </c>
      <c r="C497" s="130"/>
      <c r="D497" s="130"/>
      <c r="E497" s="134">
        <f>IF(C419="","",C419*Data!C$570)</f>
        <v>0.46055999999999997</v>
      </c>
      <c r="F497" s="134">
        <f>IF(D419="","",D419*Data!D$570)</f>
        <v>1.488572</v>
      </c>
      <c r="G497" s="134">
        <f>IF(E419="","",E419*Data!E$570)</f>
        <v>0.61899</v>
      </c>
      <c r="H497" s="134">
        <f>IF(F419="","",F419*Data!F$570)</f>
        <v>0.5394599999999999</v>
      </c>
      <c r="I497" s="134">
        <f>IF(G419="","",G419*Data!G$570)</f>
        <v>1.094455056</v>
      </c>
      <c r="J497" s="134">
        <f>IF(H419="","",H419*Data!H$570)</f>
        <v>0.529043008</v>
      </c>
      <c r="K497" s="134">
        <f>IF(I419="","",I419*Data!I$570)</f>
        <v>0.579159464</v>
      </c>
      <c r="L497" s="134">
        <f>IF(J419="","",J419*Data!J$570)</f>
        <v>0.432276228</v>
      </c>
      <c r="M497" s="134">
        <f>IF(K419="","",K419*Data!K$570)</f>
        <v>0.358971592</v>
      </c>
      <c r="N497" s="134">
        <f>IF(L419="","",L419*Data!L$570)</f>
        <v>0.346153248</v>
      </c>
      <c r="O497" s="134">
        <f>IF(M419="","",M419*Data!M$570)</f>
        <v>0.40240332799999995</v>
      </c>
      <c r="P497" s="134">
        <f>IF(N419="","",N419*Data!N$570)</f>
        <v>0.354424832</v>
      </c>
    </row>
    <row r="498" spans="1:16" ht="12.75">
      <c r="A498" s="135"/>
      <c r="B498" s="128">
        <v>38001</v>
      </c>
      <c r="C498" s="130"/>
      <c r="D498" s="130"/>
      <c r="E498" s="134">
        <f>IF(C420="","",C420*Data!C$570)</f>
        <v>0.46055999999999997</v>
      </c>
      <c r="F498" s="134">
        <f>IF(D420="","",D420*Data!D$570)</f>
        <v>1.488572</v>
      </c>
      <c r="G498" s="134">
        <f>IF(E420="","",E420*Data!E$570)</f>
        <v>0.61899</v>
      </c>
      <c r="H498" s="134">
        <f>IF(F420="","",F420*Data!F$570)</f>
        <v>0.5394599999999999</v>
      </c>
      <c r="I498" s="134">
        <f>IF(G420="","",G420*Data!G$570)</f>
        <v>1.1468800559999999</v>
      </c>
      <c r="J498" s="134">
        <f>IF(H420="","",H420*Data!H$570)</f>
        <v>0.554393008</v>
      </c>
      <c r="K498" s="134">
        <f>IF(I420="","",I420*Data!I$570)</f>
        <v>0.6159169639999998</v>
      </c>
      <c r="L498" s="134">
        <f>IF(J420="","",J420*Data!J$570)</f>
        <v>0.4592837279999999</v>
      </c>
      <c r="M498" s="134">
        <f>IF(K420="","",K420*Data!K$570)</f>
        <v>0.386103592</v>
      </c>
      <c r="N498" s="134">
        <f>IF(L420="","",L420*Data!L$570)</f>
        <v>0.37214524800000004</v>
      </c>
      <c r="O498" s="134">
        <f>IF(M420="","",M420*Data!M$570)</f>
        <v>0.42715532799999995</v>
      </c>
      <c r="P498" s="134">
        <f>IF(N420="","",N420*Data!N$570)</f>
        <v>0.37375283200000003</v>
      </c>
    </row>
    <row r="499" spans="1:16" ht="12.75">
      <c r="A499" s="135"/>
      <c r="B499" s="128">
        <v>38008</v>
      </c>
      <c r="C499" s="130"/>
      <c r="D499" s="130"/>
      <c r="E499" s="134">
        <f>IF(C421="","",C421*Data!C$570)</f>
        <v>0.46055999999999997</v>
      </c>
      <c r="F499" s="134">
        <f>IF(D421="","",D421*Data!D$570)</f>
        <v>1.488572</v>
      </c>
      <c r="G499" s="134">
        <f>IF(E421="","",E421*Data!E$570)</f>
        <v>0.61899</v>
      </c>
      <c r="H499" s="134">
        <f>IF(F421="","",F421*Data!F$570)</f>
        <v>0.5394599999999999</v>
      </c>
      <c r="I499" s="134">
        <f>IF(G421="","",G421*Data!G$570)</f>
        <v>1.154569056</v>
      </c>
      <c r="J499" s="134">
        <f>IF(H421="","",H421*Data!H$570)</f>
        <v>0.558111008</v>
      </c>
      <c r="K499" s="134">
        <f>IF(I421="","",I421*Data!I$570)</f>
        <v>0.617424964</v>
      </c>
      <c r="L499" s="134">
        <f>IF(J421="","",J421*Data!J$570)</f>
        <v>0.46039172799999994</v>
      </c>
      <c r="M499" s="134">
        <f>IF(K421="","",K421*Data!K$570)</f>
        <v>0.38324759199999997</v>
      </c>
      <c r="N499" s="134">
        <f>IF(L421="","",L421*Data!L$570)</f>
        <v>0.369409248</v>
      </c>
      <c r="O499" s="134">
        <f>IF(M421="","",M421*Data!M$570)</f>
        <v>0.4229393279999999</v>
      </c>
      <c r="P499" s="134">
        <f>IF(N421="","",N421*Data!N$570)</f>
        <v>0.370808832</v>
      </c>
    </row>
    <row r="500" spans="1:16" ht="12.75">
      <c r="A500" s="135"/>
      <c r="B500" s="128">
        <v>38015</v>
      </c>
      <c r="C500" s="130"/>
      <c r="D500" s="130"/>
      <c r="E500" s="134">
        <f>IF(C422="","",C422*Data!C$570)</f>
        <v>0.46055999999999997</v>
      </c>
      <c r="F500" s="134">
        <f>IF(D422="","",D422*Data!D$570)</f>
        <v>1.488572</v>
      </c>
      <c r="G500" s="134">
        <f>IF(E422="","",E422*Data!E$570)</f>
        <v>0.61899</v>
      </c>
      <c r="H500" s="134">
        <f>IF(F422="","",F422*Data!F$570)</f>
        <v>0.5394599999999999</v>
      </c>
      <c r="I500" s="134">
        <f>IF(G422="","",G422*Data!G$570)</f>
        <v>1.110532056</v>
      </c>
      <c r="J500" s="134">
        <f>IF(H422="","",H422*Data!H$570)</f>
        <v>0.536817008</v>
      </c>
      <c r="K500" s="134">
        <f>IF(I422="","",I422*Data!I$570)</f>
        <v>0.595181964</v>
      </c>
      <c r="L500" s="134">
        <f>IF(J422="","",J422*Data!J$570)</f>
        <v>0.444048728</v>
      </c>
      <c r="M500" s="134">
        <f>IF(K422="","",K422*Data!K$570)</f>
        <v>0.37027659199999996</v>
      </c>
      <c r="N500" s="134">
        <f>IF(L422="","",L422*Data!L$570)</f>
        <v>0.356983248</v>
      </c>
      <c r="O500" s="134">
        <f>IF(M422="","",M422*Data!M$570)</f>
        <v>0.4108353279999999</v>
      </c>
      <c r="P500" s="134">
        <f>IF(N422="","",N422*Data!N$570)</f>
        <v>0.36044083200000004</v>
      </c>
    </row>
    <row r="501" spans="1:16" ht="12.75">
      <c r="A501" s="135"/>
      <c r="B501" s="128">
        <v>38022</v>
      </c>
      <c r="C501" s="130"/>
      <c r="D501" s="130"/>
      <c r="E501" s="134">
        <f>IF(C423="","",C423*Data!C$570)</f>
        <v>0.46055999999999997</v>
      </c>
      <c r="F501" s="134">
        <f>IF(D423="","",D423*Data!D$570)</f>
        <v>1.488572</v>
      </c>
      <c r="G501" s="134">
        <f>IF(E423="","",E423*Data!E$570)</f>
        <v>0.61899</v>
      </c>
      <c r="H501" s="134">
        <f>IF(F423="","",F423*Data!F$570)</f>
        <v>0.5305799999999999</v>
      </c>
      <c r="I501" s="134">
        <f>IF(G423="","",G423*Data!G$570)</f>
        <v>1.093236</v>
      </c>
      <c r="J501" s="134">
        <f>IF(H423="","",H423*Data!H$570)</f>
        <v>0.552534008</v>
      </c>
      <c r="K501" s="134">
        <f>IF(I423="","",I423*Data!I$570)</f>
        <v>0.6117699639999999</v>
      </c>
      <c r="L501" s="134">
        <f>IF(J423="","",J423*Data!J$570)</f>
        <v>0.4562367279999999</v>
      </c>
      <c r="M501" s="134">
        <f>IF(K423="","",K423*Data!K$570)</f>
        <v>0.37705959200000005</v>
      </c>
      <c r="N501" s="134">
        <f>IF(L423="","",L423*Data!L$570)</f>
        <v>0.36348124800000003</v>
      </c>
      <c r="O501" s="134">
        <f>IF(M423="","",M423*Data!M$570)</f>
        <v>0.41477932799999995</v>
      </c>
      <c r="P501" s="134">
        <f>IF(N423="","",N423*Data!N$570)</f>
        <v>0.360056832</v>
      </c>
    </row>
    <row r="502" spans="1:16" ht="12.75">
      <c r="A502" s="135"/>
      <c r="B502" s="128">
        <v>38029</v>
      </c>
      <c r="C502" s="130"/>
      <c r="D502" s="130"/>
      <c r="E502" s="134">
        <f>IF(C424="","",C424*Data!C$570)</f>
        <v>0.46055999999999997</v>
      </c>
      <c r="F502" s="134">
        <f>IF(D424="","",D424*Data!D$570)</f>
        <v>1.488572</v>
      </c>
      <c r="G502" s="134">
        <f>IF(E424="","",E424*Data!E$570)</f>
        <v>0.61899</v>
      </c>
      <c r="H502" s="134">
        <f>IF(F424="","",F424*Data!F$570)</f>
        <v>0.5305799999999999</v>
      </c>
      <c r="I502" s="134">
        <f>IF(G424="","",G424*Data!G$570)</f>
        <v>1.093236</v>
      </c>
      <c r="J502" s="134">
        <f>IF(H424="","",H424*Data!H$570)</f>
        <v>0.5456050080000001</v>
      </c>
      <c r="K502" s="134">
        <f>IF(I424="","",I424*Data!I$570)</f>
        <v>0.605360964</v>
      </c>
      <c r="L502" s="134">
        <f>IF(J424="","",J424*Data!J$570)</f>
        <v>0.45152772799999996</v>
      </c>
      <c r="M502" s="134">
        <f>IF(K424="","",K424*Data!K$570)</f>
        <v>0.374560592</v>
      </c>
      <c r="N502" s="134">
        <f>IF(L424="","",L424*Data!L$570)</f>
        <v>0.361087248</v>
      </c>
      <c r="O502" s="134">
        <f>IF(M424="","",M424*Data!M$570)</f>
        <v>0.41600332799999995</v>
      </c>
      <c r="P502" s="134">
        <f>IF(N424="","",N424*Data!N$570)</f>
        <v>0.36338483200000005</v>
      </c>
    </row>
    <row r="503" spans="1:16" ht="12.75">
      <c r="A503" s="135"/>
      <c r="B503" s="128">
        <v>38036</v>
      </c>
      <c r="C503" s="130"/>
      <c r="D503" s="130"/>
      <c r="E503" s="134">
        <f>IF(C425="","",C425*Data!C$570)</f>
        <v>0.46055999999999997</v>
      </c>
      <c r="F503" s="134">
        <f>IF(D425="","",D425*Data!D$570)</f>
        <v>1.488572</v>
      </c>
      <c r="G503" s="134">
        <f>IF(E425="","",E425*Data!E$570)</f>
        <v>0.61899</v>
      </c>
      <c r="H503" s="134">
        <f>IF(F425="","",F425*Data!F$570)</f>
        <v>0.5305799999999999</v>
      </c>
      <c r="I503" s="134">
        <f>IF(G425="","",G425*Data!G$570)</f>
        <v>1.093236</v>
      </c>
      <c r="J503" s="134">
        <f>IF(H425="","",H425*Data!H$570)</f>
        <v>0.5848130080000001</v>
      </c>
      <c r="K503" s="134">
        <f>IF(I425="","",I425*Data!I$570)</f>
        <v>0.645699964</v>
      </c>
      <c r="L503" s="134">
        <f>IF(J425="","",J425*Data!J$570)</f>
        <v>0.481166728</v>
      </c>
      <c r="M503" s="134">
        <f>IF(K425="","",K425*Data!K$570)</f>
        <v>0.397051592</v>
      </c>
      <c r="N503" s="134">
        <f>IF(L425="","",L425*Data!L$570)</f>
        <v>0.38263324800000004</v>
      </c>
      <c r="O503" s="134">
        <f>IF(M425="","",M425*Data!M$570)</f>
        <v>0.43694732799999986</v>
      </c>
      <c r="P503" s="134">
        <f>IF(N425="","",N425*Data!N$570)</f>
        <v>0.376184832</v>
      </c>
    </row>
    <row r="504" spans="1:16" ht="12.75">
      <c r="A504" s="135"/>
      <c r="B504" s="128">
        <v>38043</v>
      </c>
      <c r="C504" s="130"/>
      <c r="D504" s="130"/>
      <c r="E504" s="134">
        <f>IF(C426="","",C426*Data!C$570)</f>
        <v>0.46055999999999997</v>
      </c>
      <c r="F504" s="134">
        <f>IF(D426="","",D426*Data!D$570)</f>
        <v>1.488572</v>
      </c>
      <c r="G504" s="134">
        <f>IF(E426="","",E426*Data!E$570)</f>
        <v>0.61899</v>
      </c>
      <c r="H504" s="134">
        <f>IF(F426="","",F426*Data!F$570)</f>
        <v>0.5305799999999999</v>
      </c>
      <c r="I504" s="134">
        <f>IF(G426="","",G426*Data!G$570)</f>
        <v>1.093236</v>
      </c>
      <c r="J504" s="134">
        <f>IF(H426="","",H426*Data!H$570)</f>
        <v>0.6172610079999999</v>
      </c>
      <c r="K504" s="134">
        <f>IF(I426="","",I426*Data!I$570)</f>
        <v>0.6822689639999999</v>
      </c>
      <c r="L504" s="134">
        <f>IF(J426="","",J426*Data!J$570)</f>
        <v>0.508035728</v>
      </c>
      <c r="M504" s="134">
        <f>IF(K426="","",K426*Data!K$570)</f>
        <v>0.422041592</v>
      </c>
      <c r="N504" s="134">
        <f>IF(L426="","",L426*Data!L$570)</f>
        <v>0.40657324800000005</v>
      </c>
      <c r="O504" s="134">
        <f>IF(M426="","",M426*Data!M$570)</f>
        <v>0.46469132799999996</v>
      </c>
      <c r="P504" s="134">
        <f>IF(N426="","",N426*Data!N$570)</f>
        <v>0.406136832</v>
      </c>
    </row>
    <row r="505" spans="1:16" ht="12.75">
      <c r="A505" s="135"/>
      <c r="B505" s="128">
        <v>38050</v>
      </c>
      <c r="C505" s="130"/>
      <c r="D505" s="130"/>
      <c r="E505" s="134">
        <f>IF(C427="","",C427*Data!C$570)</f>
        <v>0.46055999999999997</v>
      </c>
      <c r="F505" s="134">
        <f>IF(D427="","",D427*Data!D$570)</f>
        <v>1.488572</v>
      </c>
      <c r="G505" s="134">
        <f>IF(E427="","",E427*Data!E$570)</f>
        <v>0.61899</v>
      </c>
      <c r="H505" s="134">
        <f>IF(F427="","",F427*Data!F$570)</f>
        <v>0.5305799999999999</v>
      </c>
      <c r="I505" s="134">
        <f>IF(G427="","",G427*Data!G$570)</f>
        <v>1.026132</v>
      </c>
      <c r="J505" s="134">
        <f>IF(H427="","",H427*Data!H$570)</f>
        <v>0.540124</v>
      </c>
      <c r="K505" s="134">
        <f>IF(I427="","",I427*Data!I$570)</f>
        <v>0.690939964</v>
      </c>
      <c r="L505" s="134">
        <f>IF(J427="","",J427*Data!J$570)</f>
        <v>0.514406728</v>
      </c>
      <c r="M505" s="134">
        <f>IF(K427="","",K427*Data!K$570)</f>
        <v>0.429895592</v>
      </c>
      <c r="N505" s="134">
        <f>IF(L427="","",L427*Data!L$570)</f>
        <v>0.41409724800000003</v>
      </c>
      <c r="O505" s="134">
        <f>IF(M427="","",M427*Data!M$570)</f>
        <v>0.47149132799999993</v>
      </c>
      <c r="P505" s="134">
        <f>IF(N427="","",N427*Data!N$570)</f>
        <v>0.409976832</v>
      </c>
    </row>
    <row r="506" spans="1:16" ht="12.75">
      <c r="A506" s="135"/>
      <c r="B506" s="128">
        <v>38057</v>
      </c>
      <c r="C506" s="130"/>
      <c r="D506" s="130"/>
      <c r="E506" s="134">
        <f>IF(C428="","",C428*Data!C$570)</f>
        <v>0.46055999999999997</v>
      </c>
      <c r="F506" s="134">
        <f>IF(D428="","",D428*Data!D$570)</f>
        <v>1.488572</v>
      </c>
      <c r="G506" s="134">
        <f>IF(E428="","",E428*Data!E$570)</f>
        <v>0.61899</v>
      </c>
      <c r="H506" s="134">
        <f>IF(F428="","",F428*Data!F$570)</f>
        <v>0.5305799999999999</v>
      </c>
      <c r="I506" s="134">
        <f>IF(G428="","",G428*Data!G$570)</f>
        <v>1.026132</v>
      </c>
      <c r="J506" s="134">
        <f>IF(H428="","",H428*Data!H$570)</f>
        <v>0.540124</v>
      </c>
      <c r="K506" s="134">
        <f>IF(I428="","",I428*Data!I$570)</f>
        <v>0.6965949639999999</v>
      </c>
      <c r="L506" s="134">
        <f>IF(J428="","",J428*Data!J$570)</f>
        <v>0.5185617279999999</v>
      </c>
      <c r="M506" s="134">
        <f>IF(K428="","",K428*Data!K$570)</f>
        <v>0.434060592</v>
      </c>
      <c r="N506" s="134">
        <f>IF(L428="","",L428*Data!L$570)</f>
        <v>0.418087248</v>
      </c>
      <c r="O506" s="134">
        <f>IF(M428="","",M428*Data!M$570)</f>
        <v>0.4781553279999999</v>
      </c>
      <c r="P506" s="134">
        <f>IF(N428="","",N428*Data!N$570)</f>
        <v>0.4115128320000001</v>
      </c>
    </row>
    <row r="507" spans="1:16" ht="12.75">
      <c r="A507" s="135"/>
      <c r="B507" s="128">
        <v>38064</v>
      </c>
      <c r="C507" s="130"/>
      <c r="D507" s="130"/>
      <c r="E507" s="134">
        <f>IF(C429="","",C429*Data!C$570)</f>
        <v>0.46055999999999997</v>
      </c>
      <c r="F507" s="134">
        <f>IF(D429="","",D429*Data!D$570)</f>
        <v>1.488572</v>
      </c>
      <c r="G507" s="134">
        <f>IF(E429="","",E429*Data!E$570)</f>
        <v>0.61899</v>
      </c>
      <c r="H507" s="134">
        <f>IF(F429="","",F429*Data!F$570)</f>
        <v>0.5305799999999999</v>
      </c>
      <c r="I507" s="134">
        <f>IF(G429="","",G429*Data!G$570)</f>
        <v>1.026132</v>
      </c>
      <c r="J507" s="134">
        <f>IF(H429="","",H429*Data!H$570)</f>
        <v>0.540124</v>
      </c>
      <c r="K507" s="134">
        <f>IF(I429="","",I429*Data!I$570)</f>
        <v>0.7523909639999999</v>
      </c>
      <c r="L507" s="134">
        <f>IF(J429="","",J429*Data!J$570)</f>
        <v>0.5595577279999999</v>
      </c>
      <c r="M507" s="134">
        <f>IF(K429="","",K429*Data!K$570)</f>
        <v>0.469879592</v>
      </c>
      <c r="N507" s="134">
        <f>IF(L429="","",L429*Data!L$570)</f>
        <v>0.45240124800000003</v>
      </c>
      <c r="O507" s="134">
        <f>IF(M429="","",M429*Data!M$570)</f>
        <v>0.5131073279999999</v>
      </c>
      <c r="P507" s="134">
        <f>IF(N429="","",N429*Data!N$570)</f>
        <v>0.43327283200000005</v>
      </c>
    </row>
    <row r="508" spans="1:16" ht="12.75">
      <c r="A508" s="135"/>
      <c r="B508" s="128">
        <v>38071</v>
      </c>
      <c r="C508" s="130"/>
      <c r="D508" s="130"/>
      <c r="E508" s="134">
        <f>IF(C430="","",C430*Data!C$570)</f>
        <v>0.46055999999999997</v>
      </c>
      <c r="F508" s="134">
        <f>IF(D430="","",D430*Data!D$570)</f>
        <v>1.488572</v>
      </c>
      <c r="G508" s="134">
        <f>IF(E430="","",E430*Data!E$570)</f>
        <v>0.61899</v>
      </c>
      <c r="H508" s="134">
        <f>IF(F430="","",F430*Data!F$570)</f>
        <v>0.5305799999999999</v>
      </c>
      <c r="I508" s="134">
        <f>IF(G430="","",G430*Data!G$570)</f>
        <v>1.026132</v>
      </c>
      <c r="J508" s="134">
        <f>IF(H430="","",H430*Data!H$570)</f>
        <v>0.540124</v>
      </c>
      <c r="K508" s="134">
        <f>IF(I430="","",I430*Data!I$570)</f>
        <v>0.760307964</v>
      </c>
      <c r="L508" s="134">
        <f>IF(J430="","",J430*Data!J$570)</f>
        <v>0.5653747279999999</v>
      </c>
      <c r="M508" s="134">
        <f>IF(K430="","",K430*Data!K$570)</f>
        <v>0.473568592</v>
      </c>
      <c r="N508" s="134">
        <f>IF(L430="","",L430*Data!L$570)</f>
        <v>0.455935248</v>
      </c>
      <c r="O508" s="134">
        <f>IF(M430="","",M430*Data!M$570)</f>
        <v>0.5291553279999999</v>
      </c>
      <c r="P508" s="134">
        <f>IF(N430="","",N430*Data!N$570)</f>
        <v>0.44453683200000005</v>
      </c>
    </row>
    <row r="509" spans="1:16" ht="12.75">
      <c r="A509" s="135"/>
      <c r="B509" s="128">
        <v>38078</v>
      </c>
      <c r="C509" s="130"/>
      <c r="D509" s="130"/>
      <c r="E509" s="134">
        <f>IF(C431="","",C431*Data!C$570)</f>
        <v>0.46055999999999997</v>
      </c>
      <c r="F509" s="134">
        <f>IF(D431="","",D431*Data!D$570)</f>
        <v>1.488572</v>
      </c>
      <c r="G509" s="134">
        <f>IF(E431="","",E431*Data!E$570)</f>
        <v>0.61899</v>
      </c>
      <c r="H509" s="134">
        <f>IF(F431="","",F431*Data!F$570)</f>
        <v>0.5305799999999999</v>
      </c>
      <c r="I509" s="134">
        <f>IF(G431="","",G431*Data!G$570)</f>
        <v>1.026132</v>
      </c>
      <c r="J509" s="134">
        <f>IF(H431="","",H431*Data!H$570)</f>
        <v>0.559728</v>
      </c>
      <c r="K509" s="134">
        <f>IF(I431="","",I431*Data!I$570)</f>
        <v>0.720824</v>
      </c>
      <c r="L509" s="134">
        <f>IF(J431="","",J431*Data!J$570)</f>
        <v>0.5659287279999999</v>
      </c>
      <c r="M509" s="134">
        <f>IF(K431="","",K431*Data!K$570)</f>
        <v>0.478566592</v>
      </c>
      <c r="N509" s="134">
        <f>IF(L431="","",L431*Data!L$570)</f>
        <v>0.46072324800000003</v>
      </c>
      <c r="O509" s="134">
        <f>IF(M431="","",M431*Data!M$570)</f>
        <v>0.5228993279999998</v>
      </c>
      <c r="P509" s="134">
        <f>IF(N431="","",N431*Data!N$570)</f>
        <v>0.4330168320000001</v>
      </c>
    </row>
    <row r="510" spans="1:16" ht="12.75">
      <c r="A510" s="135"/>
      <c r="B510" s="128">
        <v>38085</v>
      </c>
      <c r="C510" s="130"/>
      <c r="D510" s="130"/>
      <c r="E510" s="134">
        <f>IF(C432="","",C432*Data!C$570)</f>
        <v>0.46055999999999997</v>
      </c>
      <c r="F510" s="134">
        <f>IF(D432="","",D432*Data!D$570)</f>
        <v>1.488572</v>
      </c>
      <c r="G510" s="134">
        <f>IF(E432="","",E432*Data!E$570)</f>
        <v>0.61899</v>
      </c>
      <c r="H510" s="134">
        <f>IF(F432="","",F432*Data!F$570)</f>
        <v>0.5305799999999999</v>
      </c>
      <c r="I510" s="134">
        <f>IF(G432="","",G432*Data!G$570)</f>
        <v>1.026132</v>
      </c>
      <c r="J510" s="134">
        <f>IF(H432="","",H432*Data!H$570)</f>
        <v>0.559728</v>
      </c>
      <c r="K510" s="134">
        <f>IF(I432="","",I432*Data!I$570)</f>
        <v>0.720824</v>
      </c>
      <c r="L510" s="134">
        <f>IF(J432="","",J432*Data!J$570)</f>
        <v>0.542937728</v>
      </c>
      <c r="M510" s="134">
        <f>IF(K432="","",K432*Data!K$570)</f>
        <v>0.46035959200000004</v>
      </c>
      <c r="N510" s="134">
        <f>IF(L432="","",L432*Data!L$570)</f>
        <v>0.443281248</v>
      </c>
      <c r="O510" s="134">
        <f>IF(M432="","",M432*Data!M$570)</f>
        <v>0.5101153279999999</v>
      </c>
      <c r="P510" s="134">
        <f>IF(N432="","",N432*Data!N$570)</f>
        <v>0.42584883200000007</v>
      </c>
    </row>
    <row r="511" spans="1:16" ht="12.75">
      <c r="A511" s="135"/>
      <c r="B511" s="128">
        <v>38092</v>
      </c>
      <c r="C511" s="130"/>
      <c r="D511" s="130"/>
      <c r="E511" s="134">
        <f>IF(C433="","",C433*Data!C$570)</f>
        <v>0.46055999999999997</v>
      </c>
      <c r="F511" s="134">
        <f>IF(D433="","",D433*Data!D$570)</f>
        <v>1.488572</v>
      </c>
      <c r="G511" s="134">
        <f>IF(E433="","",E433*Data!E$570)</f>
        <v>0.61899</v>
      </c>
      <c r="H511" s="134">
        <f>IF(F433="","",F433*Data!F$570)</f>
        <v>0.5305799999999999</v>
      </c>
      <c r="I511" s="134">
        <f>IF(G433="","",G433*Data!G$570)</f>
        <v>1.026132</v>
      </c>
      <c r="J511" s="134">
        <f>IF(H433="","",H433*Data!H$570)</f>
        <v>0.559728</v>
      </c>
      <c r="K511" s="134">
        <f>IF(I433="","",I433*Data!I$570)</f>
        <v>0.720824</v>
      </c>
      <c r="L511" s="134">
        <f>IF(J433="","",J433*Data!J$570)</f>
        <v>0.5290877279999999</v>
      </c>
      <c r="M511" s="134">
        <f>IF(K433="","",K433*Data!K$570)</f>
        <v>0.448697592</v>
      </c>
      <c r="N511" s="134">
        <f>IF(L433="","",L433*Data!L$570)</f>
        <v>0.432109248</v>
      </c>
      <c r="O511" s="134">
        <f>IF(M433="","",M433*Data!M$570)</f>
        <v>0.4842753279999999</v>
      </c>
      <c r="P511" s="134">
        <f>IF(N433="","",N433*Data!N$570)</f>
        <v>0.39128883200000003</v>
      </c>
    </row>
    <row r="512" spans="1:16" ht="12.75">
      <c r="A512" s="135"/>
      <c r="B512" s="128">
        <v>38099</v>
      </c>
      <c r="C512" s="130"/>
      <c r="D512" s="130"/>
      <c r="E512" s="134">
        <f>IF(C434="","",C434*Data!C$570)</f>
        <v>0.46055999999999997</v>
      </c>
      <c r="F512" s="134">
        <f>IF(D434="","",D434*Data!D$570)</f>
        <v>1.488572</v>
      </c>
      <c r="G512" s="134">
        <f>IF(E434="","",E434*Data!E$570)</f>
        <v>0.61899</v>
      </c>
      <c r="H512" s="134">
        <f>IF(F434="","",F434*Data!F$570)</f>
        <v>0.5305799999999999</v>
      </c>
      <c r="I512" s="134">
        <f>IF(G434="","",G434*Data!G$570)</f>
        <v>1.026132</v>
      </c>
      <c r="J512" s="134">
        <f>IF(H434="","",H434*Data!H$570)</f>
        <v>0.559728</v>
      </c>
      <c r="K512" s="134">
        <f>IF(I434="","",I434*Data!I$570)</f>
        <v>0.720824</v>
      </c>
      <c r="L512" s="134">
        <f>IF(J434="","",J434*Data!J$570)</f>
        <v>0.5202237279999999</v>
      </c>
      <c r="M512" s="134">
        <f>IF(K434="","",K434*Data!K$570)</f>
        <v>0.43703559200000003</v>
      </c>
      <c r="N512" s="134">
        <f>IF(L434="","",L434*Data!L$570)</f>
        <v>0.42093724800000004</v>
      </c>
      <c r="O512" s="134">
        <f>IF(M434="","",M434*Data!M$570)</f>
        <v>0.47489132799999995</v>
      </c>
      <c r="P512" s="134">
        <f>IF(N434="","",N434*Data!N$570)</f>
        <v>0.39679283200000004</v>
      </c>
    </row>
    <row r="513" spans="1:16" ht="12.75">
      <c r="A513" s="135"/>
      <c r="B513" s="128">
        <v>38106</v>
      </c>
      <c r="C513" s="130"/>
      <c r="D513" s="130"/>
      <c r="E513" s="134">
        <f>IF(C435="","",C435*Data!C$570)</f>
        <v>0.46055999999999997</v>
      </c>
      <c r="F513" s="134">
        <f>IF(D435="","",D435*Data!D$570)</f>
        <v>1.488572</v>
      </c>
      <c r="G513" s="134">
        <f>IF(E435="","",E435*Data!E$570)</f>
        <v>0.61899</v>
      </c>
      <c r="H513" s="134">
        <f>IF(F435="","",F435*Data!F$570)</f>
        <v>0.5305799999999999</v>
      </c>
      <c r="I513" s="134">
        <f>IF(G435="","",G435*Data!G$570)</f>
        <v>1.026132</v>
      </c>
      <c r="J513" s="134">
        <f>IF(H435="","",H435*Data!H$570)</f>
        <v>0.559728</v>
      </c>
      <c r="K513" s="134">
        <f>IF(I435="","",I435*Data!I$570)</f>
        <v>0.720824</v>
      </c>
      <c r="L513" s="134">
        <f>IF(J435="","",J435*Data!J$570)</f>
        <v>0.5576187279999999</v>
      </c>
      <c r="M513" s="134">
        <f>IF(K435="","",K435*Data!K$570)</f>
        <v>0.465595592</v>
      </c>
      <c r="N513" s="134">
        <f>IF(L435="","",L435*Data!L$570)</f>
        <v>0.44829724800000004</v>
      </c>
      <c r="O513" s="134">
        <f>IF(M435="","",M435*Data!M$570)</f>
        <v>0.4989633279999999</v>
      </c>
      <c r="P513" s="134">
        <f>IF(N435="","",N435*Data!N$570)</f>
        <v>0.406648832</v>
      </c>
    </row>
    <row r="514" spans="1:16" ht="12.75">
      <c r="A514" s="135"/>
      <c r="B514" s="128">
        <v>38113</v>
      </c>
      <c r="C514" s="130"/>
      <c r="D514" s="130"/>
      <c r="E514" s="134">
        <f>IF(C436="","",C436*Data!C$570)</f>
        <v>0.46055999999999997</v>
      </c>
      <c r="F514" s="134">
        <f>IF(D436="","",D436*Data!D$570)</f>
        <v>1.488572</v>
      </c>
      <c r="G514" s="134">
        <f>IF(E436="","",E436*Data!E$570)</f>
        <v>0.61899</v>
      </c>
      <c r="H514" s="134">
        <f>IF(F436="","",F436*Data!F$570)</f>
        <v>0.5305799999999999</v>
      </c>
      <c r="I514" s="134">
        <f>IF(G436="","",G436*Data!G$570)</f>
        <v>1.026132</v>
      </c>
      <c r="J514" s="134">
        <f>IF(H436="","",H436*Data!H$570)</f>
        <v>0.559728</v>
      </c>
      <c r="K514" s="134">
        <f>IF(I436="","",I436*Data!I$570)</f>
        <v>0.698958</v>
      </c>
      <c r="L514" s="134">
        <f>IF(J436="","",J436*Data!J$570)</f>
        <v>0.5285159999999999</v>
      </c>
      <c r="M514" s="134">
        <f>IF(K436="","",K436*Data!K$570)</f>
        <v>0.465833592</v>
      </c>
      <c r="N514" s="134">
        <f>IF(L436="","",L436*Data!L$570)</f>
        <v>0.44852524800000004</v>
      </c>
      <c r="O514" s="134">
        <f>IF(M436="","",M436*Data!M$570)</f>
        <v>0.5046753279999999</v>
      </c>
      <c r="P514" s="134">
        <f>IF(N436="","",N436*Data!N$570)</f>
        <v>0.4171448320000001</v>
      </c>
    </row>
    <row r="515" spans="1:16" ht="12.75">
      <c r="A515" s="135"/>
      <c r="B515" s="128">
        <v>38120</v>
      </c>
      <c r="C515" s="130"/>
      <c r="D515" s="130"/>
      <c r="E515" s="134">
        <f>IF(C437="","",C437*Data!C$570)</f>
        <v>0.46055999999999997</v>
      </c>
      <c r="F515" s="134">
        <f>IF(D437="","",D437*Data!D$570)</f>
        <v>1.488572</v>
      </c>
      <c r="G515" s="134">
        <f>IF(E437="","",E437*Data!E$570)</f>
        <v>0.61899</v>
      </c>
      <c r="H515" s="134">
        <f>IF(F437="","",F437*Data!F$570)</f>
        <v>0.5305799999999999</v>
      </c>
      <c r="I515" s="134">
        <f>IF(G437="","",G437*Data!G$570)</f>
        <v>1.026132</v>
      </c>
      <c r="J515" s="134">
        <f>IF(H437="","",H437*Data!H$570)</f>
        <v>0.559728</v>
      </c>
      <c r="K515" s="134">
        <f>IF(I437="","",I437*Data!I$570)</f>
        <v>0.698958</v>
      </c>
      <c r="L515" s="134">
        <f>IF(J437="","",J437*Data!J$570)</f>
        <v>0.5285159999999999</v>
      </c>
      <c r="M515" s="134">
        <f>IF(K437="","",K437*Data!K$570)</f>
        <v>0.45726559199999994</v>
      </c>
      <c r="N515" s="134">
        <f>IF(L437="","",L437*Data!L$570)</f>
        <v>0.440317248</v>
      </c>
      <c r="O515" s="134">
        <f>IF(M437="","",M437*Data!M$570)</f>
        <v>0.49202732799999993</v>
      </c>
      <c r="P515" s="134">
        <f>IF(N437="","",N437*Data!N$570)</f>
        <v>0.40050483200000003</v>
      </c>
    </row>
    <row r="516" spans="1:16" ht="12.75">
      <c r="A516" s="135"/>
      <c r="B516" s="128">
        <v>38127</v>
      </c>
      <c r="C516" s="130"/>
      <c r="D516" s="130"/>
      <c r="E516" s="134">
        <f>IF(C438="","",C438*Data!C$570)</f>
        <v>0.46055999999999997</v>
      </c>
      <c r="F516" s="134">
        <f>IF(D438="","",D438*Data!D$570)</f>
        <v>1.488572</v>
      </c>
      <c r="G516" s="134">
        <f>IF(E438="","",E438*Data!E$570)</f>
        <v>0.61899</v>
      </c>
      <c r="H516" s="134">
        <f>IF(F438="","",F438*Data!F$570)</f>
        <v>0.5305799999999999</v>
      </c>
      <c r="I516" s="134">
        <f>IF(G438="","",G438*Data!G$570)</f>
        <v>1.026132</v>
      </c>
      <c r="J516" s="134">
        <f>IF(H438="","",H438*Data!H$570)</f>
        <v>0.559728</v>
      </c>
      <c r="K516" s="134">
        <f>IF(I438="","",I438*Data!I$570)</f>
        <v>0.698958</v>
      </c>
      <c r="L516" s="134">
        <f>IF(J438="","",J438*Data!J$570)</f>
        <v>0.5285159999999999</v>
      </c>
      <c r="M516" s="134">
        <f>IF(K438="","",K438*Data!K$570)</f>
        <v>0.403239592</v>
      </c>
      <c r="N516" s="134">
        <f>IF(L438="","",L438*Data!L$570)</f>
        <v>0.38856124799999997</v>
      </c>
      <c r="O516" s="134">
        <f>IF(M438="","",M438*Data!M$570)</f>
        <v>0.4366753279999999</v>
      </c>
      <c r="P516" s="134">
        <f>IF(N438="","",N438*Data!N$570)</f>
        <v>0.369784832</v>
      </c>
    </row>
    <row r="517" spans="1:16" ht="12.75">
      <c r="A517" s="135"/>
      <c r="B517" s="128">
        <v>38134</v>
      </c>
      <c r="C517" s="130"/>
      <c r="D517" s="130"/>
      <c r="E517" s="134">
        <f>IF(C439="","",C439*Data!C$570)</f>
        <v>0.46055999999999997</v>
      </c>
      <c r="F517" s="134">
        <f>IF(D439="","",D439*Data!D$570)</f>
        <v>1.488572</v>
      </c>
      <c r="G517" s="134">
        <f>IF(E439="","",E439*Data!E$570)</f>
        <v>0.61899</v>
      </c>
      <c r="H517" s="134">
        <f>IF(F439="","",F439*Data!F$570)</f>
        <v>0.5305799999999999</v>
      </c>
      <c r="I517" s="134">
        <f>IF(G439="","",G439*Data!G$570)</f>
        <v>1.026132</v>
      </c>
      <c r="J517" s="134">
        <f>IF(H439="","",H439*Data!H$570)</f>
        <v>0.559728</v>
      </c>
      <c r="K517" s="134">
        <f>IF(I439="","",I439*Data!I$570)</f>
        <v>0.698958</v>
      </c>
      <c r="L517" s="134">
        <f>IF(J439="","",J439*Data!J$570)</f>
        <v>0.5285159999999999</v>
      </c>
      <c r="M517" s="134">
        <f>IF(K439="","",K439*Data!K$570)</f>
        <v>0.38086759200000003</v>
      </c>
      <c r="N517" s="134">
        <f>IF(L439="","",L439*Data!L$570)</f>
        <v>0.367129248</v>
      </c>
      <c r="O517" s="134">
        <f>IF(M439="","",M439*Data!M$570)</f>
        <v>0.41681932799999993</v>
      </c>
      <c r="P517" s="134">
        <f>IF(N439="","",N439*Data!N$570)</f>
        <v>0.35672883200000005</v>
      </c>
    </row>
    <row r="518" spans="1:16" ht="12.75">
      <c r="A518" s="135"/>
      <c r="B518" s="128">
        <v>38141</v>
      </c>
      <c r="C518" s="130"/>
      <c r="D518" s="130"/>
      <c r="E518" s="134">
        <f>IF(C440="","",C440*Data!C$570)</f>
        <v>0.46055999999999997</v>
      </c>
      <c r="F518" s="134">
        <f>IF(D440="","",D440*Data!D$570)</f>
        <v>1.488572</v>
      </c>
      <c r="G518" s="134">
        <f>IF(E440="","",E440*Data!E$570)</f>
        <v>0.61899</v>
      </c>
      <c r="H518" s="134">
        <f>IF(F440="","",F440*Data!F$570)</f>
        <v>0.5305799999999999</v>
      </c>
      <c r="I518" s="134">
        <f>IF(G440="","",G440*Data!G$570)</f>
        <v>1.026132</v>
      </c>
      <c r="J518" s="134">
        <f>IF(H440="","",H440*Data!H$570)</f>
        <v>0.559728</v>
      </c>
      <c r="K518" s="134">
        <f>IF(I440="","",I440*Data!I$570)</f>
        <v>0.698958</v>
      </c>
      <c r="L518" s="134">
        <f>IF(J440="","",J440*Data!J$570)</f>
        <v>0.5329479999999999</v>
      </c>
      <c r="M518" s="134">
        <f>IF(K440="","",K440*Data!K$570)</f>
        <v>0.4569599999999999</v>
      </c>
      <c r="N518" s="134">
        <f>IF(L440="","",L440*Data!L$570)</f>
        <v>0.35983324800000005</v>
      </c>
      <c r="O518" s="134">
        <f>IF(M440="","",M440*Data!M$570)</f>
        <v>0.4173633279999999</v>
      </c>
      <c r="P518" s="134">
        <f>IF(N440="","",N440*Data!N$570)</f>
        <v>0.362616832</v>
      </c>
    </row>
    <row r="519" spans="1:16" ht="12.75">
      <c r="A519" s="135"/>
      <c r="B519" s="128">
        <v>38148</v>
      </c>
      <c r="C519" s="130"/>
      <c r="D519" s="130"/>
      <c r="E519" s="134">
        <f>IF(C441="","",C441*Data!C$570)</f>
        <v>0.46055999999999997</v>
      </c>
      <c r="F519" s="134">
        <f>IF(D441="","",D441*Data!D$570)</f>
        <v>1.488572</v>
      </c>
      <c r="G519" s="134">
        <f>IF(E441="","",E441*Data!E$570)</f>
        <v>0.61899</v>
      </c>
      <c r="H519" s="134">
        <f>IF(F441="","",F441*Data!F$570)</f>
        <v>0.5305799999999999</v>
      </c>
      <c r="I519" s="134">
        <f>IF(G441="","",G441*Data!G$570)</f>
        <v>1.026132</v>
      </c>
      <c r="J519" s="134">
        <f>IF(H441="","",H441*Data!H$570)</f>
        <v>0.559728</v>
      </c>
      <c r="K519" s="134">
        <f>IF(I441="","",I441*Data!I$570)</f>
        <v>0.698958</v>
      </c>
      <c r="L519" s="134">
        <f>IF(J441="","",J441*Data!J$570)</f>
        <v>0.5329479999999999</v>
      </c>
      <c r="M519" s="134">
        <f>IF(K441="","",K441*Data!K$570)</f>
        <v>0.4569599999999999</v>
      </c>
      <c r="N519" s="134">
        <f>IF(L441="","",L441*Data!L$570)</f>
        <v>0.37852924800000004</v>
      </c>
      <c r="O519" s="134">
        <f>IF(M441="","",M441*Data!M$570)</f>
        <v>0.4195393279999999</v>
      </c>
      <c r="P519" s="134">
        <f>IF(N441="","",N441*Data!N$570)</f>
        <v>0.348920832</v>
      </c>
    </row>
    <row r="520" spans="1:16" ht="12.75">
      <c r="A520" s="135"/>
      <c r="B520" s="128">
        <v>38155</v>
      </c>
      <c r="C520" s="130"/>
      <c r="D520" s="130"/>
      <c r="E520" s="134">
        <f>IF(C442="","",C442*Data!C$570)</f>
        <v>0.46055999999999997</v>
      </c>
      <c r="F520" s="134">
        <f>IF(D442="","",D442*Data!D$570)</f>
        <v>1.488572</v>
      </c>
      <c r="G520" s="134">
        <f>IF(E442="","",E442*Data!E$570)</f>
        <v>0.61899</v>
      </c>
      <c r="H520" s="134">
        <f>IF(F442="","",F442*Data!F$570)</f>
        <v>0.5305799999999999</v>
      </c>
      <c r="I520" s="134">
        <f>IF(G442="","",G442*Data!G$570)</f>
        <v>1.026132</v>
      </c>
      <c r="J520" s="134">
        <f>IF(H442="","",H442*Data!H$570)</f>
        <v>0.559728</v>
      </c>
      <c r="K520" s="134">
        <f>IF(I442="","",I442*Data!I$570)</f>
        <v>0.698958</v>
      </c>
      <c r="L520" s="134">
        <f>IF(J442="","",J442*Data!J$570)</f>
        <v>0.5329479999999999</v>
      </c>
      <c r="M520" s="134">
        <f>IF(K442="","",K442*Data!K$570)</f>
        <v>0.4569599999999999</v>
      </c>
      <c r="N520" s="134">
        <f>IF(L442="","",L442*Data!L$570)</f>
        <v>0.38582524800000007</v>
      </c>
      <c r="O520" s="134">
        <f>IF(M442="","",M442*Data!M$570)</f>
        <v>0.42497932799999993</v>
      </c>
      <c r="P520" s="134">
        <f>IF(N442="","",N442*Data!N$570)</f>
        <v>0.35237683200000003</v>
      </c>
    </row>
    <row r="521" spans="1:16" ht="12.75">
      <c r="A521" s="135"/>
      <c r="B521" s="128">
        <v>38162</v>
      </c>
      <c r="C521" s="130"/>
      <c r="D521" s="130"/>
      <c r="E521" s="134">
        <f>IF(C443="","",C443*Data!C$570)</f>
        <v>0.46055999999999997</v>
      </c>
      <c r="F521" s="134">
        <f>IF(D443="","",D443*Data!D$570)</f>
        <v>1.488572</v>
      </c>
      <c r="G521" s="134">
        <f>IF(E443="","",E443*Data!E$570)</f>
        <v>0.61899</v>
      </c>
      <c r="H521" s="134">
        <f>IF(F443="","",F443*Data!F$570)</f>
        <v>0.5305799999999999</v>
      </c>
      <c r="I521" s="134">
        <f>IF(G443="","",G443*Data!G$570)</f>
        <v>1.026132</v>
      </c>
      <c r="J521" s="134">
        <f>IF(H443="","",H443*Data!H$570)</f>
        <v>0.559728</v>
      </c>
      <c r="K521" s="134">
        <f>IF(I443="","",I443*Data!I$570)</f>
        <v>0.698958</v>
      </c>
      <c r="L521" s="134">
        <f>IF(J443="","",J443*Data!J$570)</f>
        <v>0.5329479999999999</v>
      </c>
      <c r="M521" s="134">
        <f>IF(K443="","",K443*Data!K$570)</f>
        <v>0.4569599999999999</v>
      </c>
      <c r="N521" s="134">
        <f>IF(L443="","",L443*Data!L$570)</f>
        <v>0.412501248</v>
      </c>
      <c r="O521" s="134">
        <f>IF(M443="","",M443*Data!M$570)</f>
        <v>0.45408332799999995</v>
      </c>
      <c r="P521" s="134">
        <f>IF(N443="","",N443*Data!N$570)</f>
        <v>0.37388083200000005</v>
      </c>
    </row>
    <row r="522" spans="1:16" ht="12.75">
      <c r="A522" s="135"/>
      <c r="B522" s="128">
        <v>38169</v>
      </c>
      <c r="C522" s="130"/>
      <c r="D522" s="130"/>
      <c r="E522" s="134">
        <f>IF(C444="","",C444*Data!C$570)</f>
        <v>0.46055999999999997</v>
      </c>
      <c r="F522" s="134">
        <f>IF(D444="","",D444*Data!D$570)</f>
        <v>1.488572</v>
      </c>
      <c r="G522" s="134">
        <f>IF(E444="","",E444*Data!E$570)</f>
        <v>0.61899</v>
      </c>
      <c r="H522" s="134">
        <f>IF(F444="","",F444*Data!F$570)</f>
        <v>0.5305799999999999</v>
      </c>
      <c r="I522" s="134">
        <f>IF(G444="","",G444*Data!G$570)</f>
        <v>1.026132</v>
      </c>
      <c r="J522" s="134">
        <f>IF(H444="","",H444*Data!H$570)</f>
        <v>0.559728</v>
      </c>
      <c r="K522" s="134">
        <f>IF(I444="","",I444*Data!I$570)</f>
        <v>0.698958</v>
      </c>
      <c r="L522" s="134">
        <f>IF(J444="","",J444*Data!J$570)</f>
        <v>0.5329479999999999</v>
      </c>
      <c r="M522" s="134">
        <f>IF(K444="","",K444*Data!K$570)</f>
        <v>0.455532</v>
      </c>
      <c r="N522" s="134">
        <f>IF(L444="","",L444*Data!L$570)</f>
        <v>0.39763200000000004</v>
      </c>
      <c r="O522" s="134">
        <f>IF(M444="","",M444*Data!M$570)</f>
        <v>0.4300113279999999</v>
      </c>
      <c r="P522" s="134">
        <f>IF(N444="","",N444*Data!N$570)</f>
        <v>0.351480832</v>
      </c>
    </row>
    <row r="523" spans="1:16" ht="12.75">
      <c r="A523" s="135"/>
      <c r="B523" s="128">
        <v>38176</v>
      </c>
      <c r="C523" s="130"/>
      <c r="D523" s="130"/>
      <c r="E523" s="134">
        <f>IF(C445="","",C445*Data!C$570)</f>
        <v>0.46055999999999997</v>
      </c>
      <c r="F523" s="134">
        <f>IF(D445="","",D445*Data!D$570)</f>
        <v>1.488572</v>
      </c>
      <c r="G523" s="134">
        <f>IF(E445="","",E445*Data!E$570)</f>
        <v>0.61899</v>
      </c>
      <c r="H523" s="134">
        <f>IF(F445="","",F445*Data!F$570)</f>
        <v>0.5305799999999999</v>
      </c>
      <c r="I523" s="134">
        <f>IF(G445="","",G445*Data!G$570)</f>
        <v>1.026132</v>
      </c>
      <c r="J523" s="134">
        <f>IF(H445="","",H445*Data!H$570)</f>
        <v>0.559728</v>
      </c>
      <c r="K523" s="134">
        <f>IF(I445="","",I445*Data!I$570)</f>
        <v>0.698958</v>
      </c>
      <c r="L523" s="134">
        <f>IF(J445="","",J445*Data!J$570)</f>
        <v>0.5329479999999999</v>
      </c>
      <c r="M523" s="134">
        <f>IF(K445="","",K445*Data!K$570)</f>
        <v>0.455532</v>
      </c>
      <c r="N523" s="134">
        <f>IF(L445="","",L445*Data!L$570)</f>
        <v>0.39763200000000004</v>
      </c>
      <c r="O523" s="134">
        <f>IF(M445="","",M445*Data!M$570)</f>
        <v>0.43504332799999995</v>
      </c>
      <c r="P523" s="134">
        <f>IF(N445="","",N445*Data!N$570)</f>
        <v>0.344824832</v>
      </c>
    </row>
    <row r="524" spans="1:16" ht="12.75">
      <c r="A524" s="135"/>
      <c r="B524" s="128">
        <v>38183</v>
      </c>
      <c r="C524" s="130"/>
      <c r="D524" s="130"/>
      <c r="E524" s="134">
        <f>IF(C446="","",C446*Data!C$570)</f>
        <v>0.46055999999999997</v>
      </c>
      <c r="F524" s="134">
        <f>IF(D446="","",D446*Data!D$570)</f>
        <v>1.488572</v>
      </c>
      <c r="G524" s="134">
        <f>IF(E446="","",E446*Data!E$570)</f>
        <v>0.61899</v>
      </c>
      <c r="H524" s="134">
        <f>IF(F446="","",F446*Data!F$570)</f>
        <v>0.5305799999999999</v>
      </c>
      <c r="I524" s="134">
        <f>IF(G446="","",G446*Data!G$570)</f>
        <v>1.026132</v>
      </c>
      <c r="J524" s="134">
        <f>IF(H446="","",H446*Data!H$570)</f>
        <v>0.559728</v>
      </c>
      <c r="K524" s="134">
        <f>IF(I446="","",I446*Data!I$570)</f>
        <v>0.698958</v>
      </c>
      <c r="L524" s="134">
        <f>IF(J446="","",J446*Data!J$570)</f>
        <v>0.5329479999999999</v>
      </c>
      <c r="M524" s="134">
        <f>IF(K446="","",K446*Data!K$570)</f>
        <v>0.455532</v>
      </c>
      <c r="N524" s="134">
        <f>IF(L446="","",L446*Data!L$570)</f>
        <v>0.39763200000000004</v>
      </c>
      <c r="O524" s="134">
        <f>IF(M446="","",M446*Data!M$570)</f>
        <v>0.4013153279999999</v>
      </c>
      <c r="P524" s="134">
        <f>IF(N446="","",N446*Data!N$570)</f>
        <v>0.333688832</v>
      </c>
    </row>
    <row r="525" spans="1:16" ht="12.75">
      <c r="A525" s="135"/>
      <c r="B525" s="128">
        <v>38190</v>
      </c>
      <c r="C525" s="130"/>
      <c r="D525" s="130"/>
      <c r="E525" s="134">
        <f>IF(C447="","",C447*Data!C$570)</f>
        <v>0.46055999999999997</v>
      </c>
      <c r="F525" s="134">
        <f>IF(D447="","",D447*Data!D$570)</f>
        <v>1.488572</v>
      </c>
      <c r="G525" s="134">
        <f>IF(E447="","",E447*Data!E$570)</f>
        <v>0.61899</v>
      </c>
      <c r="H525" s="134">
        <f>IF(F447="","",F447*Data!F$570)</f>
        <v>0.5305799999999999</v>
      </c>
      <c r="I525" s="134">
        <f>IF(G447="","",G447*Data!G$570)</f>
        <v>1.026132</v>
      </c>
      <c r="J525" s="134">
        <f>IF(H447="","",H447*Data!H$570)</f>
        <v>0.559728</v>
      </c>
      <c r="K525" s="134">
        <f>IF(I447="","",I447*Data!I$570)</f>
        <v>0.698958</v>
      </c>
      <c r="L525" s="134">
        <f>IF(J447="","",J447*Data!J$570)</f>
        <v>0.5329479999999999</v>
      </c>
      <c r="M525" s="134">
        <f>IF(K447="","",K447*Data!K$570)</f>
        <v>0.455532</v>
      </c>
      <c r="N525" s="134">
        <f>IF(L447="","",L447*Data!L$570)</f>
        <v>0.39763200000000004</v>
      </c>
      <c r="O525" s="134">
        <f>IF(M447="","",M447*Data!M$570)</f>
        <v>0.35045132799999995</v>
      </c>
      <c r="P525" s="134">
        <f>IF(N447="","",N447*Data!N$570)</f>
        <v>0.30220083200000003</v>
      </c>
    </row>
    <row r="526" spans="1:16" ht="12.75">
      <c r="A526" s="135"/>
      <c r="B526" s="128">
        <v>38197</v>
      </c>
      <c r="C526" s="130"/>
      <c r="D526" s="130"/>
      <c r="E526" s="134">
        <f>IF(C448="","",C448*Data!C$570)</f>
        <v>0.46055999999999997</v>
      </c>
      <c r="F526" s="134">
        <f>IF(D448="","",D448*Data!D$570)</f>
        <v>1.488572</v>
      </c>
      <c r="G526" s="134">
        <f>IF(E448="","",E448*Data!E$570)</f>
        <v>0.61899</v>
      </c>
      <c r="H526" s="134">
        <f>IF(F448="","",F448*Data!F$570)</f>
        <v>0.5305799999999999</v>
      </c>
      <c r="I526" s="134">
        <f>IF(G448="","",G448*Data!G$570)</f>
        <v>1.026132</v>
      </c>
      <c r="J526" s="134">
        <f>IF(H448="","",H448*Data!H$570)</f>
        <v>0.559728</v>
      </c>
      <c r="K526" s="134">
        <f>IF(I448="","",I448*Data!I$570)</f>
        <v>0.698958</v>
      </c>
      <c r="L526" s="134">
        <f>IF(J448="","",J448*Data!J$570)</f>
        <v>0.5329479999999999</v>
      </c>
      <c r="M526" s="134">
        <f>IF(K448="","",K448*Data!K$570)</f>
        <v>0.455532</v>
      </c>
      <c r="N526" s="134">
        <f>IF(L448="","",L448*Data!L$570)</f>
        <v>0.39763200000000004</v>
      </c>
      <c r="O526" s="134">
        <f>IF(M448="","",M448*Data!M$570)</f>
        <v>0.3324993279999999</v>
      </c>
      <c r="P526" s="134">
        <f>IF(N448="","",N448*Data!N$570)</f>
        <v>0.29682483200000004</v>
      </c>
    </row>
    <row r="527" spans="1:16" ht="12.75">
      <c r="A527" s="135"/>
      <c r="B527" s="128">
        <v>38204</v>
      </c>
      <c r="C527" s="130"/>
      <c r="D527" s="130"/>
      <c r="E527" s="134">
        <f>IF(C449="","",C449*Data!C$570)</f>
        <v>0.46055999999999997</v>
      </c>
      <c r="F527" s="134">
        <f>IF(D449="","",D449*Data!D$570)</f>
        <v>1.488572</v>
      </c>
      <c r="G527" s="134">
        <f>IF(E449="","",E449*Data!E$570)</f>
        <v>0.61899</v>
      </c>
      <c r="H527" s="134">
        <f>IF(F449="","",F449*Data!F$570)</f>
        <v>0.5305799999999999</v>
      </c>
      <c r="I527" s="134">
        <f>IF(G449="","",G449*Data!G$570)</f>
        <v>1.026132</v>
      </c>
      <c r="J527" s="134">
        <f>IF(H449="","",H449*Data!H$570)</f>
        <v>0.559728</v>
      </c>
      <c r="K527" s="134">
        <f>IF(I449="","",I449*Data!I$570)</f>
        <v>0.698958</v>
      </c>
      <c r="L527" s="134">
        <f>IF(J449="","",J449*Data!J$570)</f>
        <v>0.5329479999999999</v>
      </c>
      <c r="M527" s="134">
        <f>IF(K449="","",K449*Data!K$570)</f>
        <v>0.455532</v>
      </c>
      <c r="N527" s="134">
        <f>IF(L449="","",L449*Data!L$570)</f>
        <v>0.41268000000000005</v>
      </c>
      <c r="O527" s="134">
        <f>IF(M449="","",M449*Data!M$570)</f>
        <v>0.44662399999999997</v>
      </c>
      <c r="P527" s="134">
        <f>IF(N449="","",N449*Data!N$570)</f>
        <v>0.292472832</v>
      </c>
    </row>
    <row r="528" spans="1:16" ht="12.75">
      <c r="A528" s="135"/>
      <c r="B528" s="128">
        <v>38211</v>
      </c>
      <c r="C528" s="130"/>
      <c r="D528" s="130"/>
      <c r="E528" s="134">
        <f>IF(C450="","",C450*Data!C$570)</f>
        <v>0.46055999999999997</v>
      </c>
      <c r="F528" s="134">
        <f>IF(D450="","",D450*Data!D$570)</f>
        <v>1.488572</v>
      </c>
      <c r="G528" s="134">
        <f>IF(E450="","",E450*Data!E$570)</f>
        <v>0.61899</v>
      </c>
      <c r="H528" s="134">
        <f>IF(F450="","",F450*Data!F$570)</f>
        <v>0.5305799999999999</v>
      </c>
      <c r="I528" s="134">
        <f>IF(G450="","",G450*Data!G$570)</f>
        <v>1.026132</v>
      </c>
      <c r="J528" s="134">
        <f>IF(H450="","",H450*Data!H$570)</f>
        <v>0.559728</v>
      </c>
      <c r="K528" s="134">
        <f>IF(I450="","",I450*Data!I$570)</f>
        <v>0.698958</v>
      </c>
      <c r="L528" s="134">
        <f>IF(J450="","",J450*Data!J$570)</f>
        <v>0.5329479999999999</v>
      </c>
      <c r="M528" s="134">
        <f>IF(K450="","",K450*Data!K$570)</f>
        <v>0.455532</v>
      </c>
      <c r="N528" s="134">
        <f>IF(L450="","",L450*Data!L$570)</f>
        <v>0.41268000000000005</v>
      </c>
      <c r="O528" s="134">
        <f>IF(M450="","",M450*Data!M$570)</f>
        <v>0.44662399999999997</v>
      </c>
      <c r="P528" s="134">
        <f>IF(N450="","",N450*Data!N$570)</f>
        <v>0.29682483200000004</v>
      </c>
    </row>
    <row r="529" spans="1:16" ht="12.75">
      <c r="A529" s="135"/>
      <c r="B529" s="128">
        <v>38218</v>
      </c>
      <c r="C529" s="130"/>
      <c r="D529" s="130"/>
      <c r="E529" s="134">
        <f>IF(C451="","",C451*Data!C$570)</f>
        <v>0.46055999999999997</v>
      </c>
      <c r="F529" s="134">
        <f>IF(D451="","",D451*Data!D$570)</f>
        <v>1.488572</v>
      </c>
      <c r="G529" s="134">
        <f>IF(E451="","",E451*Data!E$570)</f>
        <v>0.61899</v>
      </c>
      <c r="H529" s="134">
        <f>IF(F451="","",F451*Data!F$570)</f>
        <v>0.5305799999999999</v>
      </c>
      <c r="I529" s="134">
        <f>IF(G451="","",G451*Data!G$570)</f>
        <v>1.026132</v>
      </c>
      <c r="J529" s="134">
        <f>IF(H451="","",H451*Data!H$570)</f>
        <v>0.559728</v>
      </c>
      <c r="K529" s="134">
        <f>IF(I451="","",I451*Data!I$570)</f>
        <v>0.698958</v>
      </c>
      <c r="L529" s="134">
        <f>IF(J451="","",J451*Data!J$570)</f>
        <v>0.5329479999999999</v>
      </c>
      <c r="M529" s="134">
        <f>IF(K451="","",K451*Data!K$570)</f>
        <v>0.455532</v>
      </c>
      <c r="N529" s="134">
        <f>IF(L451="","",L451*Data!L$570)</f>
        <v>0.41268000000000005</v>
      </c>
      <c r="O529" s="134">
        <f>IF(M451="","",M451*Data!M$570)</f>
        <v>0.44662399999999997</v>
      </c>
      <c r="P529" s="134">
        <f>IF(N451="","",N451*Data!N$570)</f>
        <v>0.301048832</v>
      </c>
    </row>
    <row r="530" spans="1:16" ht="12.75">
      <c r="A530" s="136"/>
      <c r="B530" s="152">
        <v>38225</v>
      </c>
      <c r="C530" s="143"/>
      <c r="D530" s="143"/>
      <c r="E530" s="134">
        <f>IF(C452="","",C452*Data!C$570)</f>
        <v>0.46055999999999997</v>
      </c>
      <c r="F530" s="134">
        <f>IF(D452="","",D452*Data!D$570)</f>
        <v>1.488572</v>
      </c>
      <c r="G530" s="134">
        <f>IF(E452="","",E452*Data!E$570)</f>
        <v>0.61899</v>
      </c>
      <c r="H530" s="134">
        <f>IF(F452="","",F452*Data!F$570)</f>
        <v>0.5305799999999999</v>
      </c>
      <c r="I530" s="134">
        <f>IF(G452="","",G452*Data!G$570)</f>
        <v>1.026132</v>
      </c>
      <c r="J530" s="134">
        <f>IF(H452="","",H452*Data!H$570)</f>
        <v>0.559728</v>
      </c>
      <c r="K530" s="134">
        <f>IF(I452="","",I452*Data!I$570)</f>
        <v>0.698958</v>
      </c>
      <c r="L530" s="134">
        <f>IF(J452="","",J452*Data!J$570)</f>
        <v>0.5329479999999999</v>
      </c>
      <c r="M530" s="134">
        <f>IF(K452="","",K452*Data!K$570)</f>
        <v>0.455532</v>
      </c>
      <c r="N530" s="134">
        <f>IF(L452="","",L452*Data!L$570)</f>
        <v>0.41268000000000005</v>
      </c>
      <c r="O530" s="134">
        <f>IF(M452="","",M452*Data!M$570)</f>
        <v>0.44662399999999997</v>
      </c>
      <c r="P530" s="134">
        <f>IF(N452="","",N452*Data!N$570)</f>
        <v>0.310520832</v>
      </c>
    </row>
    <row r="531" spans="1:16" ht="13.5" thickBot="1">
      <c r="A531" s="137"/>
      <c r="B531" s="138"/>
      <c r="C531" s="129"/>
      <c r="D531" s="129"/>
      <c r="E531" s="144"/>
      <c r="F531" s="144"/>
      <c r="G531" s="144"/>
      <c r="H531" s="144"/>
      <c r="I531" s="144"/>
      <c r="J531" s="144"/>
      <c r="K531" s="144"/>
      <c r="L531" s="144"/>
      <c r="M531" s="144"/>
      <c r="N531" s="144"/>
      <c r="O531" s="144"/>
      <c r="P531" s="144"/>
    </row>
    <row r="532" spans="1:16" ht="12.75">
      <c r="A532" s="241" t="s">
        <v>53</v>
      </c>
      <c r="B532" s="132"/>
      <c r="C532" s="132"/>
      <c r="D532" s="132"/>
      <c r="E532" s="132"/>
      <c r="F532" s="132"/>
      <c r="G532" s="132"/>
      <c r="H532" s="132"/>
      <c r="I532" s="132"/>
      <c r="J532" s="132"/>
      <c r="K532" s="132"/>
      <c r="L532" s="132"/>
      <c r="M532" s="132"/>
      <c r="N532" s="132"/>
      <c r="O532" s="130"/>
      <c r="P532" s="130"/>
    </row>
    <row r="535" spans="1:19" ht="13.5" thickBot="1">
      <c r="A535" s="11" t="s">
        <v>64</v>
      </c>
      <c r="B535" s="96"/>
      <c r="C535" s="96"/>
      <c r="D535" s="96"/>
      <c r="E535" s="96"/>
      <c r="F535" s="96"/>
      <c r="G535" s="96"/>
      <c r="H535" s="96"/>
      <c r="I535" s="96"/>
      <c r="J535" s="96"/>
      <c r="K535" s="96"/>
      <c r="L535" s="96"/>
      <c r="M535" s="96"/>
      <c r="N535" s="96"/>
      <c r="O535" s="96"/>
      <c r="P535" s="96"/>
      <c r="R535" s="66"/>
      <c r="S535" s="66"/>
    </row>
    <row r="536" spans="1:19" ht="42" customHeight="1">
      <c r="A536" s="234" t="s">
        <v>170</v>
      </c>
      <c r="B536" s="234" t="s">
        <v>137</v>
      </c>
      <c r="C536" s="214"/>
      <c r="D536" s="235" t="s">
        <v>86</v>
      </c>
      <c r="E536" s="214"/>
      <c r="F536" s="236" t="s">
        <v>62</v>
      </c>
      <c r="G536" s="214" t="s">
        <v>171</v>
      </c>
      <c r="H536" s="214" t="s">
        <v>82</v>
      </c>
      <c r="I536" s="234" t="s">
        <v>189</v>
      </c>
      <c r="J536" s="214"/>
      <c r="K536" s="236" t="s">
        <v>169</v>
      </c>
      <c r="L536" s="234"/>
      <c r="M536" s="237" t="s">
        <v>277</v>
      </c>
      <c r="N536" s="214"/>
      <c r="O536" s="214"/>
      <c r="P536" s="214" t="s">
        <v>278</v>
      </c>
      <c r="Q536" s="66"/>
      <c r="R536" s="97"/>
      <c r="S536" s="97"/>
    </row>
    <row r="537" spans="1:19" ht="12.75">
      <c r="A537" s="140"/>
      <c r="B537" s="140"/>
      <c r="C537" s="140"/>
      <c r="D537" s="217" t="s">
        <v>190</v>
      </c>
      <c r="E537" s="215"/>
      <c r="F537" s="216" t="s">
        <v>190</v>
      </c>
      <c r="H537" s="146"/>
      <c r="I537" s="216" t="s">
        <v>190</v>
      </c>
      <c r="J537" s="140"/>
      <c r="K537" s="216" t="s">
        <v>190</v>
      </c>
      <c r="L537" s="140"/>
      <c r="M537" s="218" t="s">
        <v>190</v>
      </c>
      <c r="N537" s="249" t="s">
        <v>276</v>
      </c>
      <c r="O537" s="97"/>
      <c r="P537" s="216" t="s">
        <v>190</v>
      </c>
      <c r="Q537" s="249" t="s">
        <v>276</v>
      </c>
      <c r="R537" s="94"/>
      <c r="S537" s="66"/>
    </row>
    <row r="538" spans="1:19" ht="14.25">
      <c r="A538" s="265">
        <v>2003</v>
      </c>
      <c r="B538" s="266">
        <v>37742</v>
      </c>
      <c r="C538" s="278" t="s">
        <v>204</v>
      </c>
      <c r="D538" s="267">
        <f>IF(P461="",NA(),SUM(E461:P461))</f>
        <v>5.3606832760000005</v>
      </c>
      <c r="E538" s="268"/>
      <c r="G538" s="279"/>
      <c r="H538" s="272">
        <f>Data!N$417</f>
        <v>7.34</v>
      </c>
      <c r="I538" s="271">
        <f>(Data!B$737-Data!D$737)</f>
        <v>5.359999999999999</v>
      </c>
      <c r="J538" s="280"/>
      <c r="K538" s="272">
        <f>Data!C$737</f>
        <v>5</v>
      </c>
      <c r="L538" s="280"/>
      <c r="M538" s="273">
        <f>IF(D538="",NA(),(Data!B$737-Data!D$737-IF(D538&gt;K538,D538,K538)))</f>
        <v>-0.0006832760000010651</v>
      </c>
      <c r="N538" s="280"/>
      <c r="O538" s="268"/>
      <c r="Q538" s="48"/>
      <c r="S538" s="169"/>
    </row>
    <row r="539" spans="1:19" ht="12.75">
      <c r="A539" s="274"/>
      <c r="B539" s="266">
        <v>37749</v>
      </c>
      <c r="C539" s="276" t="s">
        <v>204</v>
      </c>
      <c r="D539" s="267">
        <f aca="true" t="shared" si="6" ref="D539:D602">IF(P462="",NA(),SUM(E462:P462))</f>
        <v>5.345596275999998</v>
      </c>
      <c r="E539" s="268"/>
      <c r="G539" s="279"/>
      <c r="H539" s="272">
        <f>Data!N$417</f>
        <v>7.34</v>
      </c>
      <c r="I539" s="271">
        <f>(Data!B$737-Data!D$737)</f>
        <v>5.359999999999999</v>
      </c>
      <c r="J539" s="280"/>
      <c r="K539" s="272">
        <f>Data!C$737</f>
        <v>5</v>
      </c>
      <c r="L539" s="280"/>
      <c r="M539" s="273">
        <f>IF(D539="",NA(),(Data!B$737-Data!D$737-IF(D539&gt;K539,D539,K539)))</f>
        <v>0.014403724000001006</v>
      </c>
      <c r="N539" s="280"/>
      <c r="O539" s="268"/>
      <c r="Q539" s="97"/>
      <c r="S539" s="97"/>
    </row>
    <row r="540" spans="1:19" ht="14.25">
      <c r="A540" s="274"/>
      <c r="B540" s="266">
        <v>37756</v>
      </c>
      <c r="C540" s="276" t="s">
        <v>204</v>
      </c>
      <c r="D540" s="267">
        <f t="shared" si="6"/>
        <v>5.5096822759999995</v>
      </c>
      <c r="E540" s="268"/>
      <c r="F540" s="270">
        <f>IF(Data!C661="",NA(),Data!C661)</f>
        <v>4.95</v>
      </c>
      <c r="G540" s="266">
        <f>IF(Data!E661="","",Data!E661)</f>
        <v>37753</v>
      </c>
      <c r="H540" s="272">
        <f>Data!N$417</f>
        <v>7.34</v>
      </c>
      <c r="I540" s="271">
        <f>(Data!B$737-Data!D$737)</f>
        <v>5.359999999999999</v>
      </c>
      <c r="J540" s="280"/>
      <c r="K540" s="272">
        <f>Data!C$737</f>
        <v>5</v>
      </c>
      <c r="L540" s="280"/>
      <c r="M540" s="273">
        <f>IF(D540="",NA(),(Data!B$737-Data!D$737-IF(D540&gt;K540,D540,K540)))</f>
        <v>-0.14968227600000006</v>
      </c>
      <c r="N540" s="280"/>
      <c r="O540" s="268"/>
      <c r="P540" s="275">
        <f>IF(F540="",NA(),(Data!B$737-Data!D$737-IF(F540&gt;K540,F540,K540)))</f>
        <v>0.35999999999999943</v>
      </c>
      <c r="Q540" s="48"/>
      <c r="S540" s="97"/>
    </row>
    <row r="541" spans="1:19" ht="12.75">
      <c r="A541" s="274"/>
      <c r="B541" s="266">
        <v>37763</v>
      </c>
      <c r="C541" s="276" t="s">
        <v>204</v>
      </c>
      <c r="D541" s="267">
        <f t="shared" si="6"/>
        <v>5.519150776000001</v>
      </c>
      <c r="E541" s="268"/>
      <c r="F541" s="270">
        <f>IF(Data!C662="",NA(),Data!C662)</f>
        <v>4.95</v>
      </c>
      <c r="G541" s="266">
        <f>IF(Data!E662="","",Data!E662)</f>
      </c>
      <c r="H541" s="272">
        <f>Data!N$417</f>
        <v>7.34</v>
      </c>
      <c r="I541" s="271">
        <f>(Data!B$737-Data!D$737)</f>
        <v>5.359999999999999</v>
      </c>
      <c r="J541" s="280"/>
      <c r="K541" s="272">
        <f>Data!C$737</f>
        <v>5</v>
      </c>
      <c r="L541" s="280"/>
      <c r="M541" s="273">
        <f>IF(D541="",NA(),(Data!B$737-Data!D$737-IF(D541&gt;K541,D541,K541)))</f>
        <v>-0.1591507760000015</v>
      </c>
      <c r="N541" s="280"/>
      <c r="O541" s="268"/>
      <c r="P541" s="275">
        <f>IF(F541="",NA(),(Data!B$737-Data!D$737-IF(F541&gt;K541,F541,K541)))</f>
        <v>0.35999999999999943</v>
      </c>
      <c r="Q541" s="97"/>
      <c r="S541" s="97"/>
    </row>
    <row r="542" spans="1:19" ht="12.75">
      <c r="A542" s="274"/>
      <c r="B542" s="266">
        <v>37770</v>
      </c>
      <c r="C542" s="276" t="s">
        <v>204</v>
      </c>
      <c r="D542" s="267">
        <f t="shared" si="6"/>
        <v>5.471232775999999</v>
      </c>
      <c r="E542" s="268"/>
      <c r="F542" s="270">
        <f>IF(Data!C663="",NA(),Data!C663)</f>
        <v>4.95</v>
      </c>
      <c r="G542" s="266">
        <f>IF(Data!E663="","",Data!E663)</f>
      </c>
      <c r="H542" s="272">
        <f>Data!N$417</f>
        <v>7.34</v>
      </c>
      <c r="I542" s="271">
        <f>(Data!B$737-Data!D$737)</f>
        <v>5.359999999999999</v>
      </c>
      <c r="J542" s="280"/>
      <c r="K542" s="272">
        <f>Data!C$737</f>
        <v>5</v>
      </c>
      <c r="L542" s="280"/>
      <c r="M542" s="273">
        <f>IF(D542="",NA(),(Data!B$737-Data!D$737-IF(D542&gt;K542,D542,K542)))</f>
        <v>-0.11123277599999959</v>
      </c>
      <c r="N542" s="280"/>
      <c r="O542" s="268"/>
      <c r="P542" s="275">
        <f>IF(F542="",NA(),(Data!B$737-Data!D$737-IF(F542&gt;K542,F542,K542)))</f>
        <v>0.35999999999999943</v>
      </c>
      <c r="Q542" s="97"/>
      <c r="S542" s="97"/>
    </row>
    <row r="543" spans="1:19" ht="12.75">
      <c r="A543" s="274"/>
      <c r="B543" s="266">
        <v>37777</v>
      </c>
      <c r="C543" s="276" t="s">
        <v>204</v>
      </c>
      <c r="D543" s="267">
        <f t="shared" si="6"/>
        <v>5.460521276000001</v>
      </c>
      <c r="E543" s="268"/>
      <c r="F543" s="270">
        <f>IF(Data!C664="",NA(),Data!C664)</f>
        <v>4.95</v>
      </c>
      <c r="G543" s="266">
        <f>IF(Data!E664="","",Data!E664)</f>
      </c>
      <c r="H543" s="272">
        <f>Data!N$417</f>
        <v>7.34</v>
      </c>
      <c r="I543" s="271">
        <f>(Data!B$737-Data!D$737)</f>
        <v>5.359999999999999</v>
      </c>
      <c r="J543" s="280"/>
      <c r="K543" s="272">
        <f>Data!C$737</f>
        <v>5</v>
      </c>
      <c r="L543" s="280"/>
      <c r="M543" s="273">
        <f>IF(D543="",NA(),(Data!B$737-Data!D$737-IF(D543&gt;K543,D543,K543)))</f>
        <v>-0.10052127600000116</v>
      </c>
      <c r="N543" s="280"/>
      <c r="O543" s="268"/>
      <c r="P543" s="275">
        <f>IF(F543="",NA(),(Data!B$737-Data!D$737-IF(F543&gt;K543,F543,K543)))</f>
        <v>0.35999999999999943</v>
      </c>
      <c r="Q543" s="97"/>
      <c r="S543" s="97"/>
    </row>
    <row r="544" spans="1:19" ht="12.75">
      <c r="A544" s="274"/>
      <c r="B544" s="266">
        <v>37784</v>
      </c>
      <c r="C544" s="276" t="s">
        <v>204</v>
      </c>
      <c r="D544" s="267">
        <f t="shared" si="6"/>
        <v>5.596272276</v>
      </c>
      <c r="E544" s="268"/>
      <c r="F544" s="270">
        <f>IF(Data!C665="",NA(),Data!C665)</f>
        <v>4.95</v>
      </c>
      <c r="G544" s="266">
        <f>IF(Data!E665="","",Data!E665)</f>
        <v>37783</v>
      </c>
      <c r="H544" s="272">
        <f>Data!N$417</f>
        <v>7.34</v>
      </c>
      <c r="I544" s="271">
        <f>(Data!B$737-Data!D$737)</f>
        <v>5.359999999999999</v>
      </c>
      <c r="J544" s="280"/>
      <c r="K544" s="272">
        <f>Data!C$737</f>
        <v>5</v>
      </c>
      <c r="L544" s="280"/>
      <c r="M544" s="273">
        <f>IF(D544="",NA(),(Data!B$737-Data!D$737-IF(D544&gt;K544,D544,K544)))</f>
        <v>-0.23627227600000023</v>
      </c>
      <c r="N544" s="280"/>
      <c r="O544" s="268"/>
      <c r="P544" s="275">
        <f>IF(F544="",NA(),(Data!B$737-Data!D$737-IF(F544&gt;K544,F544,K544)))</f>
        <v>0.35999999999999943</v>
      </c>
      <c r="Q544" s="97"/>
      <c r="S544" s="97"/>
    </row>
    <row r="545" spans="1:19" ht="12.75">
      <c r="A545" s="274"/>
      <c r="B545" s="266">
        <v>37791</v>
      </c>
      <c r="C545" s="276" t="s">
        <v>204</v>
      </c>
      <c r="D545" s="267">
        <f t="shared" si="6"/>
        <v>5.547722276</v>
      </c>
      <c r="E545" s="268"/>
      <c r="F545" s="270">
        <f>IF(Data!C666="",NA(),Data!C666)</f>
        <v>4.95</v>
      </c>
      <c r="G545" s="266">
        <f>IF(Data!E666="","",Data!E666)</f>
      </c>
      <c r="H545" s="272">
        <f>Data!N$417</f>
        <v>7.34</v>
      </c>
      <c r="I545" s="271">
        <f>(Data!B$737-Data!D$737)</f>
        <v>5.359999999999999</v>
      </c>
      <c r="J545" s="280"/>
      <c r="K545" s="272">
        <f>Data!C$737</f>
        <v>5</v>
      </c>
      <c r="L545" s="280"/>
      <c r="M545" s="273">
        <f>IF(D545="",NA(),(Data!B$737-Data!D$737-IF(D545&gt;K545,D545,K545)))</f>
        <v>-0.18772227600000058</v>
      </c>
      <c r="N545" s="280"/>
      <c r="O545" s="268"/>
      <c r="P545" s="275">
        <f>IF(F545="",NA(),(Data!B$737-Data!D$737-IF(F545&gt;K545,F545,K545)))</f>
        <v>0.35999999999999943</v>
      </c>
      <c r="Q545" s="97"/>
      <c r="S545" s="97"/>
    </row>
    <row r="546" spans="1:19" ht="12.75">
      <c r="A546" s="274"/>
      <c r="B546" s="266">
        <v>37798</v>
      </c>
      <c r="C546" s="276" t="s">
        <v>204</v>
      </c>
      <c r="D546" s="267">
        <f t="shared" si="6"/>
        <v>5.380718776</v>
      </c>
      <c r="E546" s="268"/>
      <c r="F546" s="270">
        <f>IF(Data!C667="",NA(),Data!C667)</f>
        <v>4.95</v>
      </c>
      <c r="G546" s="266">
        <f>IF(Data!E667="","",Data!E667)</f>
      </c>
      <c r="H546" s="272">
        <f>Data!N$417</f>
        <v>7.34</v>
      </c>
      <c r="I546" s="271">
        <f>(Data!B$737-Data!D$737)</f>
        <v>5.359999999999999</v>
      </c>
      <c r="J546" s="280"/>
      <c r="K546" s="272">
        <f>Data!C$737</f>
        <v>5</v>
      </c>
      <c r="L546" s="280"/>
      <c r="M546" s="273">
        <f>IF(D546="",NA(),(Data!B$737-Data!D$737-IF(D546&gt;K546,D546,K546)))</f>
        <v>-0.020718776000000716</v>
      </c>
      <c r="N546" s="280"/>
      <c r="O546" s="268"/>
      <c r="P546" s="275">
        <f>IF(F546="",NA(),(Data!B$737-Data!D$737-IF(F546&gt;K546,F546,K546)))</f>
        <v>0.35999999999999943</v>
      </c>
      <c r="Q546" s="97"/>
      <c r="S546" s="97"/>
    </row>
    <row r="547" spans="1:19" ht="12.75">
      <c r="A547" s="274"/>
      <c r="B547" s="266">
        <v>37805</v>
      </c>
      <c r="C547" s="276" t="s">
        <v>204</v>
      </c>
      <c r="D547" s="267">
        <f t="shared" si="6"/>
        <v>5.323978275999999</v>
      </c>
      <c r="E547" s="268"/>
      <c r="F547" s="270">
        <f>IF(Data!C668="",NA(),Data!C668)</f>
        <v>4.95</v>
      </c>
      <c r="G547" s="266">
        <f>IF(Data!E668="","",Data!E668)</f>
      </c>
      <c r="H547" s="272">
        <f>Data!N$417</f>
        <v>7.34</v>
      </c>
      <c r="I547" s="271">
        <f>(Data!B$737-Data!D$737)</f>
        <v>5.359999999999999</v>
      </c>
      <c r="J547" s="280"/>
      <c r="K547" s="272">
        <f>Data!C$737</f>
        <v>5</v>
      </c>
      <c r="L547" s="280"/>
      <c r="M547" s="273">
        <f>IF(D547="",NA(),(Data!B$737-Data!D$737-IF(D547&gt;K547,D547,K547)))</f>
        <v>0.036021724000000255</v>
      </c>
      <c r="N547" s="280"/>
      <c r="O547" s="268"/>
      <c r="P547" s="275">
        <f>IF(F547="",NA(),(Data!B$737-Data!D$737-IF(F547&gt;K547,F547,K547)))</f>
        <v>0.35999999999999943</v>
      </c>
      <c r="Q547" s="97"/>
      <c r="S547" s="97"/>
    </row>
    <row r="548" spans="1:19" ht="12.75">
      <c r="A548" s="274"/>
      <c r="B548" s="266">
        <v>37812</v>
      </c>
      <c r="C548" s="276" t="s">
        <v>266</v>
      </c>
      <c r="D548" s="267">
        <f t="shared" si="6"/>
        <v>5.1443352760000005</v>
      </c>
      <c r="E548" s="268"/>
      <c r="F548" s="270">
        <f>IF(Data!C669="",NA(),Data!C669)</f>
        <v>4.85</v>
      </c>
      <c r="G548" s="266">
        <f>IF(Data!E669="","",Data!E669)</f>
        <v>37813</v>
      </c>
      <c r="H548" s="272">
        <f>Data!N$417</f>
        <v>7.34</v>
      </c>
      <c r="I548" s="271">
        <f>(Data!B$737-Data!D$737)</f>
        <v>5.359999999999999</v>
      </c>
      <c r="J548" s="280"/>
      <c r="K548" s="272">
        <f>Data!C$737</f>
        <v>5</v>
      </c>
      <c r="L548" s="280"/>
      <c r="M548" s="273">
        <f>IF(D548="",NA(),(Data!B$737-Data!D$737-IF(D548&gt;K548,D548,K548)))</f>
        <v>0.21566472399999892</v>
      </c>
      <c r="N548" s="280"/>
      <c r="O548" s="268"/>
      <c r="P548" s="275">
        <f>IF(F548="",NA(),(Data!B$737-Data!D$737-IF(F548&gt;K548,F548,K548)))</f>
        <v>0.35999999999999943</v>
      </c>
      <c r="Q548" s="97"/>
      <c r="S548" s="97"/>
    </row>
    <row r="549" spans="1:19" ht="12.75">
      <c r="A549" s="274"/>
      <c r="B549" s="266">
        <v>37819</v>
      </c>
      <c r="C549" s="276" t="s">
        <v>204</v>
      </c>
      <c r="D549" s="267">
        <f t="shared" si="6"/>
        <v>5.023365275999999</v>
      </c>
      <c r="E549" s="268"/>
      <c r="F549" s="270">
        <f>IF(Data!C670="",NA(),Data!C670)</f>
        <v>4.85</v>
      </c>
      <c r="G549" s="266">
        <f>IF(Data!E670="","",Data!E670)</f>
      </c>
      <c r="H549" s="272">
        <f>Data!N$417</f>
        <v>7.34</v>
      </c>
      <c r="I549" s="271">
        <f>(Data!B$737-Data!D$737)</f>
        <v>5.359999999999999</v>
      </c>
      <c r="J549" s="280"/>
      <c r="K549" s="272">
        <f>Data!C$737</f>
        <v>5</v>
      </c>
      <c r="L549" s="280"/>
      <c r="M549" s="273">
        <f>IF(D549="",NA(),(Data!B$737-Data!D$737-IF(D549&gt;K549,D549,K549)))</f>
        <v>0.3366347240000005</v>
      </c>
      <c r="N549" s="280"/>
      <c r="O549" s="268"/>
      <c r="P549" s="275">
        <f>IF(F549="",NA(),(Data!B$737-Data!D$737-IF(F549&gt;K549,F549,K549)))</f>
        <v>0.35999999999999943</v>
      </c>
      <c r="Q549" s="97"/>
      <c r="S549" s="97"/>
    </row>
    <row r="550" spans="1:19" ht="12.75">
      <c r="A550" s="274"/>
      <c r="B550" s="266">
        <v>37826</v>
      </c>
      <c r="C550" s="276" t="s">
        <v>204</v>
      </c>
      <c r="D550" s="267">
        <f t="shared" si="6"/>
        <v>4.973457776</v>
      </c>
      <c r="E550" s="268"/>
      <c r="F550" s="270">
        <f>IF(Data!C671="",NA(),Data!C671)</f>
        <v>4.85</v>
      </c>
      <c r="G550" s="266">
        <f>IF(Data!E671="","",Data!E671)</f>
      </c>
      <c r="H550" s="272">
        <f>Data!N$417</f>
        <v>7.34</v>
      </c>
      <c r="I550" s="271">
        <f>(Data!B$737-Data!D$737)</f>
        <v>5.359999999999999</v>
      </c>
      <c r="J550" s="280"/>
      <c r="K550" s="272">
        <f>Data!C$737</f>
        <v>5</v>
      </c>
      <c r="L550" s="280"/>
      <c r="M550" s="273">
        <f>IF(D550="",NA(),(Data!B$737-Data!D$737-IF(D550&gt;K550,D550,K550)))</f>
        <v>0.35999999999999943</v>
      </c>
      <c r="N550" s="280"/>
      <c r="O550" s="268"/>
      <c r="P550" s="275">
        <f>IF(F550="",NA(),(Data!B$737-Data!D$737-IF(F550&gt;K550,F550,K550)))</f>
        <v>0.35999999999999943</v>
      </c>
      <c r="Q550" s="97"/>
      <c r="S550" s="97"/>
    </row>
    <row r="551" spans="1:19" ht="12.75">
      <c r="A551" s="274"/>
      <c r="B551" s="266">
        <v>37833</v>
      </c>
      <c r="C551" s="276" t="s">
        <v>266</v>
      </c>
      <c r="D551" s="267">
        <f t="shared" si="6"/>
        <v>4.954392776</v>
      </c>
      <c r="E551" s="268"/>
      <c r="F551" s="270">
        <f>IF(Data!C672="",NA(),Data!C672)</f>
        <v>4.85</v>
      </c>
      <c r="G551" s="266">
        <f>IF(Data!E672="","",Data!E672)</f>
      </c>
      <c r="H551" s="272">
        <f>Data!N$417</f>
        <v>7.34</v>
      </c>
      <c r="I551" s="271">
        <f>(Data!B$737-Data!D$737)</f>
        <v>5.359999999999999</v>
      </c>
      <c r="J551" s="280"/>
      <c r="K551" s="272">
        <f>Data!C$737</f>
        <v>5</v>
      </c>
      <c r="L551" s="280"/>
      <c r="M551" s="273">
        <f>IF(D551="",NA(),(Data!B$737-Data!D$737-IF(D551&gt;K551,D551,K551)))</f>
        <v>0.35999999999999943</v>
      </c>
      <c r="N551" s="280"/>
      <c r="O551" s="268"/>
      <c r="P551" s="275">
        <f>IF(F551="",NA(),(Data!B$737-Data!D$737-IF(F551&gt;K551,F551,K551)))</f>
        <v>0.35999999999999943</v>
      </c>
      <c r="Q551" s="97"/>
      <c r="S551" s="97"/>
    </row>
    <row r="552" spans="1:19" ht="12.75">
      <c r="A552" s="274"/>
      <c r="B552" s="266">
        <v>37840</v>
      </c>
      <c r="C552" s="276" t="s">
        <v>204</v>
      </c>
      <c r="D552" s="267">
        <f t="shared" si="6"/>
        <v>5.028988776</v>
      </c>
      <c r="E552" s="268"/>
      <c r="F552" s="270">
        <f>IF(Data!C673="",NA(),Data!C673)</f>
        <v>4.85</v>
      </c>
      <c r="G552" s="266" t="str">
        <f>IF(Data!E673="","",Data!E673)</f>
        <v> </v>
      </c>
      <c r="H552" s="272">
        <f>Data!N$417</f>
        <v>7.34</v>
      </c>
      <c r="I552" s="271">
        <f>(Data!B$737-Data!D$737)</f>
        <v>5.359999999999999</v>
      </c>
      <c r="J552" s="280"/>
      <c r="K552" s="272">
        <f>Data!C$737</f>
        <v>5</v>
      </c>
      <c r="L552" s="280"/>
      <c r="M552" s="273">
        <f>IF(D552="",NA(),(Data!B$737-Data!D$737-IF(D552&gt;K552,D552,K552)))</f>
        <v>0.33101122399999916</v>
      </c>
      <c r="N552" s="280"/>
      <c r="O552" s="268"/>
      <c r="P552" s="275">
        <f>IF(F552="",NA(),(Data!B$737-Data!D$737-IF(F552&gt;K552,F552,K552)))</f>
        <v>0.35999999999999943</v>
      </c>
      <c r="Q552" s="97"/>
      <c r="S552" s="97"/>
    </row>
    <row r="553" spans="1:19" ht="12.75">
      <c r="A553" s="274"/>
      <c r="B553" s="266">
        <v>37847</v>
      </c>
      <c r="C553" s="276" t="s">
        <v>204</v>
      </c>
      <c r="D553" s="267">
        <f t="shared" si="6"/>
        <v>5.307130776000001</v>
      </c>
      <c r="E553" s="268"/>
      <c r="F553" s="270">
        <f>IF(Data!C674="",NA(),Data!C674)</f>
        <v>5.05</v>
      </c>
      <c r="G553" s="266">
        <f>IF(Data!E674="","",Data!E674)</f>
        <v>37845</v>
      </c>
      <c r="H553" s="272">
        <f>Data!N$417</f>
        <v>7.34</v>
      </c>
      <c r="I553" s="271">
        <f>(Data!B$737-Data!D$737)</f>
        <v>5.359999999999999</v>
      </c>
      <c r="J553" s="280"/>
      <c r="K553" s="272">
        <f>Data!C$737</f>
        <v>5</v>
      </c>
      <c r="L553" s="280"/>
      <c r="M553" s="273">
        <f>IF(D553="",NA(),(Data!B$737-Data!D$737-IF(D553&gt;K553,D553,K553)))</f>
        <v>0.05286922399999838</v>
      </c>
      <c r="N553" s="280"/>
      <c r="O553" s="268"/>
      <c r="P553" s="275">
        <f>IF(F553="",NA(),(Data!B$737-Data!D$737-IF(F553&gt;K553,F553,K553)))</f>
        <v>0.3099999999999996</v>
      </c>
      <c r="Q553" s="97"/>
      <c r="S553" s="97"/>
    </row>
    <row r="554" spans="1:19" ht="12.75">
      <c r="A554" s="274"/>
      <c r="B554" s="266">
        <v>37854</v>
      </c>
      <c r="C554" s="276" t="s">
        <v>204</v>
      </c>
      <c r="D554" s="267">
        <f t="shared" si="6"/>
        <v>5.565448276</v>
      </c>
      <c r="E554" s="268"/>
      <c r="F554" s="270">
        <f>IF(Data!C675="",NA(),Data!C675)</f>
        <v>5.05</v>
      </c>
      <c r="G554" s="266">
        <f>IF(Data!E675="","",Data!E675)</f>
      </c>
      <c r="H554" s="272">
        <f>Data!N$417</f>
        <v>7.34</v>
      </c>
      <c r="I554" s="271">
        <f>(Data!B$737-Data!D$737)</f>
        <v>5.359999999999999</v>
      </c>
      <c r="J554" s="280"/>
      <c r="K554" s="272">
        <f>Data!C$737</f>
        <v>5</v>
      </c>
      <c r="L554" s="280"/>
      <c r="M554" s="273">
        <f>IF(D554="",NA(),(Data!B$737-Data!D$737-IF(D554&gt;K554,D554,K554)))</f>
        <v>-0.20544827600000026</v>
      </c>
      <c r="N554" s="280"/>
      <c r="O554" s="268"/>
      <c r="P554" s="275">
        <f>IF(F554="",NA(),(Data!B$737-Data!D$737-IF(F554&gt;K554,F554,K554)))</f>
        <v>0.3099999999999996</v>
      </c>
      <c r="Q554" s="97"/>
      <c r="S554" s="97"/>
    </row>
    <row r="555" spans="1:19" ht="12.75">
      <c r="A555" s="274"/>
      <c r="B555" s="266">
        <v>37861</v>
      </c>
      <c r="C555" s="276" t="s">
        <v>204</v>
      </c>
      <c r="D555" s="267">
        <f t="shared" si="6"/>
        <v>5.624187776</v>
      </c>
      <c r="E555" s="268"/>
      <c r="F555" s="270">
        <f>IF(Data!C676="",NA(),Data!C676)</f>
        <v>5.05</v>
      </c>
      <c r="G555" s="266">
        <f>IF(Data!E676="","",Data!E676)</f>
      </c>
      <c r="H555" s="272">
        <f>Data!N$417</f>
        <v>7.34</v>
      </c>
      <c r="I555" s="271">
        <f>(Data!B$737-Data!D$737)</f>
        <v>5.359999999999999</v>
      </c>
      <c r="J555" s="280"/>
      <c r="K555" s="272">
        <f>Data!C$737</f>
        <v>5</v>
      </c>
      <c r="L555" s="280"/>
      <c r="M555" s="273">
        <f>IF(D555="",NA(),(Data!B$737-Data!D$737-IF(D555&gt;K555,D555,K555)))</f>
        <v>-0.2641877760000009</v>
      </c>
      <c r="N555" s="280"/>
      <c r="O555" s="268"/>
      <c r="P555" s="275">
        <f>IF(F555="",NA(),(Data!B$737-Data!D$737-IF(F555&gt;K555,F555,K555)))</f>
        <v>0.3099999999999996</v>
      </c>
      <c r="Q555" s="97"/>
      <c r="S555" s="97"/>
    </row>
    <row r="556" spans="1:19" ht="12.75">
      <c r="A556" s="274"/>
      <c r="B556" s="266">
        <v>37868</v>
      </c>
      <c r="C556" s="276" t="s">
        <v>204</v>
      </c>
      <c r="D556" s="267">
        <f t="shared" si="6"/>
        <v>5.630719276000001</v>
      </c>
      <c r="E556" s="268"/>
      <c r="F556" s="270">
        <f>IF(Data!C677="",NA(),Data!C677)</f>
        <v>5.05</v>
      </c>
      <c r="G556" s="266">
        <f>IF(Data!E677="","",Data!E677)</f>
      </c>
      <c r="H556" s="272">
        <f>Data!N$417</f>
        <v>7.34</v>
      </c>
      <c r="I556" s="271">
        <f>(Data!B$737-Data!D$737)</f>
        <v>5.359999999999999</v>
      </c>
      <c r="J556" s="280"/>
      <c r="K556" s="272">
        <f>Data!C$737</f>
        <v>5</v>
      </c>
      <c r="L556" s="280"/>
      <c r="M556" s="273">
        <f>IF(D556="",NA(),(Data!B$737-Data!D$737-IF(D556&gt;K556,D556,K556)))</f>
        <v>-0.27071927600000123</v>
      </c>
      <c r="N556" s="280"/>
      <c r="O556" s="268"/>
      <c r="P556" s="275">
        <f>IF(F556="",NA(),(Data!B$737-Data!D$737-IF(F556&gt;K556,F556,K556)))</f>
        <v>0.3099999999999996</v>
      </c>
      <c r="Q556" s="97"/>
      <c r="S556" s="97"/>
    </row>
    <row r="557" spans="1:19" ht="12.75">
      <c r="A557" s="274"/>
      <c r="B557" s="266">
        <v>37875</v>
      </c>
      <c r="C557" s="276" t="s">
        <v>204</v>
      </c>
      <c r="D557" s="267">
        <f t="shared" si="6"/>
        <v>5.863806775999999</v>
      </c>
      <c r="E557" s="268"/>
      <c r="F557" s="270">
        <f>IF(Data!C678="",NA(),Data!C678)</f>
        <v>5.7</v>
      </c>
      <c r="G557" s="266">
        <f>IF(Data!E678="","",Data!E678)</f>
        <v>37875</v>
      </c>
      <c r="H557" s="272">
        <f>Data!N$417</f>
        <v>7.34</v>
      </c>
      <c r="I557" s="271">
        <f>(Data!B$737-Data!D$737)</f>
        <v>5.359999999999999</v>
      </c>
      <c r="J557" s="280"/>
      <c r="K557" s="272">
        <f>Data!C$737</f>
        <v>5</v>
      </c>
      <c r="L557" s="280"/>
      <c r="M557" s="273">
        <f>IF(D557="",NA(),(Data!B$737-Data!D$737-IF(D557&gt;K557,D557,K557)))</f>
        <v>-0.5038067759999993</v>
      </c>
      <c r="N557" s="280"/>
      <c r="O557" s="268"/>
      <c r="P557" s="275">
        <f>IF(F557="",NA(),(Data!B$737-Data!D$737-IF(F557&gt;K557,F557,K557)))</f>
        <v>-0.34000000000000075</v>
      </c>
      <c r="Q557" s="97"/>
      <c r="S557" s="97"/>
    </row>
    <row r="558" spans="1:19" ht="12.75">
      <c r="A558" s="274"/>
      <c r="B558" s="266">
        <v>37882</v>
      </c>
      <c r="C558" s="276" t="s">
        <v>204</v>
      </c>
      <c r="D558" s="267">
        <f t="shared" si="6"/>
        <v>5.989978775999999</v>
      </c>
      <c r="E558" s="268"/>
      <c r="F558" s="270">
        <f>IF(Data!C679="",NA(),Data!C679)</f>
        <v>5.7</v>
      </c>
      <c r="G558" s="266">
        <f>IF(Data!E679="","",Data!E679)</f>
      </c>
      <c r="H558" s="272">
        <f>Data!N$417</f>
        <v>7.34</v>
      </c>
      <c r="I558" s="271">
        <f>(Data!B$737-Data!D$737)</f>
        <v>5.359999999999999</v>
      </c>
      <c r="J558" s="280"/>
      <c r="K558" s="272">
        <f>Data!C$737</f>
        <v>5</v>
      </c>
      <c r="L558" s="280"/>
      <c r="M558" s="273">
        <f>IF(D558="",NA(),(Data!B$737-Data!D$737-IF(D558&gt;K558,D558,K558)))</f>
        <v>-0.6299787759999997</v>
      </c>
      <c r="N558" s="280"/>
      <c r="O558" s="268"/>
      <c r="P558" s="275">
        <f>IF(F558="",NA(),(Data!B$737-Data!D$737-IF(F558&gt;K558,F558,K558)))</f>
        <v>-0.34000000000000075</v>
      </c>
      <c r="Q558" s="97"/>
      <c r="S558" s="97"/>
    </row>
    <row r="559" spans="1:19" ht="12.75">
      <c r="A559" s="274"/>
      <c r="B559" s="266">
        <v>37889</v>
      </c>
      <c r="C559" s="276" t="s">
        <v>204</v>
      </c>
      <c r="D559" s="267">
        <f t="shared" si="6"/>
        <v>6.2276477759999995</v>
      </c>
      <c r="E559" s="268"/>
      <c r="F559" s="270">
        <f>IF(Data!C680="",NA(),Data!C680)</f>
        <v>5.7</v>
      </c>
      <c r="G559" s="266">
        <f>IF(Data!E680="","",Data!E680)</f>
      </c>
      <c r="H559" s="272">
        <f>Data!N$417</f>
        <v>7.34</v>
      </c>
      <c r="I559" s="271">
        <f>(Data!B$737-Data!D$737)</f>
        <v>5.359999999999999</v>
      </c>
      <c r="J559" s="280"/>
      <c r="K559" s="272">
        <f>Data!C$737</f>
        <v>5</v>
      </c>
      <c r="L559" s="280"/>
      <c r="M559" s="273">
        <f>IF(D559="",NA(),(Data!B$737-Data!D$737-IF(D559&gt;K559,D559,K559)))</f>
        <v>-0.8676477760000001</v>
      </c>
      <c r="N559" s="280"/>
      <c r="O559" s="268"/>
      <c r="P559" s="275">
        <f>IF(F559="",NA(),(Data!B$737-Data!D$737-IF(F559&gt;K559,F559,K559)))</f>
        <v>-0.34000000000000075</v>
      </c>
      <c r="Q559" s="97"/>
      <c r="S559" s="97"/>
    </row>
    <row r="560" spans="1:19" ht="12.75">
      <c r="A560" s="274"/>
      <c r="B560" s="266">
        <v>37896</v>
      </c>
      <c r="C560" s="276" t="s">
        <v>204</v>
      </c>
      <c r="D560" s="267">
        <f t="shared" si="6"/>
        <v>6.580306392000001</v>
      </c>
      <c r="E560" s="268"/>
      <c r="F560" s="270">
        <f>IF(Data!C681="",NA(),Data!C681)</f>
        <v>5.7</v>
      </c>
      <c r="G560" s="266">
        <f>IF(Data!E681="","",Data!E681)</f>
      </c>
      <c r="H560" s="272">
        <f>Data!N$417</f>
        <v>7.34</v>
      </c>
      <c r="I560" s="271">
        <f>(Data!B$737-Data!D$737)</f>
        <v>5.359999999999999</v>
      </c>
      <c r="J560" s="280"/>
      <c r="K560" s="272">
        <f>Data!C$737</f>
        <v>5</v>
      </c>
      <c r="L560" s="280"/>
      <c r="M560" s="273">
        <f>IF(D560="",NA(),(Data!B$737-Data!D$737-IF(D560&gt;K560,D560,K560)))</f>
        <v>-1.2203063920000012</v>
      </c>
      <c r="N560" s="280"/>
      <c r="O560" s="268"/>
      <c r="P560" s="275">
        <f>IF(F560="",NA(),(Data!B$737-Data!D$737-IF(F560&gt;K560,F560,K560)))</f>
        <v>-0.34000000000000075</v>
      </c>
      <c r="Q560" s="97"/>
      <c r="S560" s="97"/>
    </row>
    <row r="561" spans="1:19" ht="12.75">
      <c r="A561" s="274"/>
      <c r="B561" s="266">
        <v>37903</v>
      </c>
      <c r="C561" s="276" t="s">
        <v>204</v>
      </c>
      <c r="D561" s="267">
        <f t="shared" si="6"/>
        <v>6.526418892</v>
      </c>
      <c r="E561" s="268"/>
      <c r="F561" s="270">
        <f>IF(Data!C682="",NA(),Data!C682)</f>
        <v>6.5</v>
      </c>
      <c r="G561" s="266">
        <f>IF(Data!E682="","",Data!E682)</f>
        <v>37904</v>
      </c>
      <c r="H561" s="272">
        <f>Data!N$417</f>
        <v>7.34</v>
      </c>
      <c r="I561" s="271">
        <f>(Data!B$737-Data!D$737)</f>
        <v>5.359999999999999</v>
      </c>
      <c r="J561" s="280"/>
      <c r="K561" s="272">
        <f>Data!C$737</f>
        <v>5</v>
      </c>
      <c r="L561" s="280"/>
      <c r="M561" s="273">
        <f>IF(D561="",NA(),(Data!B$737-Data!D$737-IF(D561&gt;K561,D561,K561)))</f>
        <v>-1.1664188920000003</v>
      </c>
      <c r="N561" s="280"/>
      <c r="O561" s="268"/>
      <c r="P561" s="275">
        <f>IF(F561="",NA(),(Data!B$737-Data!D$737-IF(F561&gt;K561,F561,K561)))</f>
        <v>-1.1400000000000006</v>
      </c>
      <c r="Q561" s="97"/>
      <c r="S561" s="97"/>
    </row>
    <row r="562" spans="1:19" ht="12.75">
      <c r="A562" s="274"/>
      <c r="B562" s="266">
        <v>37910</v>
      </c>
      <c r="C562" s="276" t="s">
        <v>204</v>
      </c>
      <c r="D562" s="267">
        <f t="shared" si="6"/>
        <v>6.666816392</v>
      </c>
      <c r="E562" s="268"/>
      <c r="F562" s="270">
        <f>IF(Data!C683="",NA(),Data!C683)</f>
        <v>6.5</v>
      </c>
      <c r="G562" s="266" t="str">
        <f>IF(Data!E683="","",Data!E683)</f>
        <v> </v>
      </c>
      <c r="H562" s="272">
        <f>Data!N$417</f>
        <v>7.34</v>
      </c>
      <c r="I562" s="271">
        <f>(Data!B$737-Data!D$737)</f>
        <v>5.359999999999999</v>
      </c>
      <c r="J562" s="280"/>
      <c r="K562" s="272">
        <f>Data!C$737</f>
        <v>5</v>
      </c>
      <c r="L562" s="280"/>
      <c r="M562" s="273">
        <f>IF(D562="",NA(),(Data!B$737-Data!D$737-IF(D562&gt;K562,D562,K562)))</f>
        <v>-1.3068163920000009</v>
      </c>
      <c r="N562" s="280"/>
      <c r="O562" s="268"/>
      <c r="P562" s="275">
        <f>IF(F562="",NA(),(Data!B$737-Data!D$737-IF(F562&gt;K562,F562,K562)))</f>
        <v>-1.1400000000000006</v>
      </c>
      <c r="Q562" s="97"/>
      <c r="S562" s="97"/>
    </row>
    <row r="563" spans="1:19" ht="12.75">
      <c r="A563" s="274"/>
      <c r="B563" s="266">
        <v>37917</v>
      </c>
      <c r="C563" s="276" t="s">
        <v>204</v>
      </c>
      <c r="D563" s="267">
        <f t="shared" si="6"/>
        <v>7.008851892</v>
      </c>
      <c r="E563" s="268"/>
      <c r="F563" s="270">
        <f>IF(Data!C684="",NA(),Data!C684)</f>
        <v>6.5</v>
      </c>
      <c r="G563" s="266">
        <f>IF(Data!E684="","",Data!E684)</f>
      </c>
      <c r="H563" s="272">
        <f>Data!N$417</f>
        <v>7.34</v>
      </c>
      <c r="I563" s="271">
        <f>(Data!B$737-Data!D$737)</f>
        <v>5.359999999999999</v>
      </c>
      <c r="J563" s="280"/>
      <c r="K563" s="272">
        <f>Data!C$737</f>
        <v>5</v>
      </c>
      <c r="L563" s="280"/>
      <c r="M563" s="273">
        <f>IF(D563="",NA(),(Data!B$737-Data!D$737-IF(D563&gt;K563,D563,K563)))</f>
        <v>-1.6488518920000006</v>
      </c>
      <c r="N563" s="280"/>
      <c r="O563" s="268"/>
      <c r="P563" s="275">
        <f>IF(F563="",NA(),(Data!B$737-Data!D$737-IF(F563&gt;K563,F563,K563)))</f>
        <v>-1.1400000000000006</v>
      </c>
      <c r="Q563" s="97"/>
      <c r="S563" s="97"/>
    </row>
    <row r="564" spans="1:19" ht="12.75">
      <c r="A564" s="274"/>
      <c r="B564" s="266">
        <v>37924</v>
      </c>
      <c r="C564" s="276" t="s">
        <v>204</v>
      </c>
      <c r="D564" s="267">
        <f t="shared" si="6"/>
        <v>7.369720392</v>
      </c>
      <c r="E564" s="268"/>
      <c r="F564" s="270">
        <f>IF(Data!C685="",NA(),Data!C685)</f>
        <v>6.5</v>
      </c>
      <c r="G564" s="266">
        <f>IF(Data!E685="","",Data!E685)</f>
      </c>
      <c r="H564" s="272">
        <f>Data!N$417</f>
        <v>7.34</v>
      </c>
      <c r="I564" s="271">
        <f>(Data!B$737-Data!D$737)</f>
        <v>5.359999999999999</v>
      </c>
      <c r="J564" s="280"/>
      <c r="K564" s="272">
        <f>Data!C$737</f>
        <v>5</v>
      </c>
      <c r="L564" s="280"/>
      <c r="M564" s="273">
        <f>IF(D564="",NA(),(Data!B$737-Data!D$737-IF(D564&gt;K564,D564,K564)))</f>
        <v>-2.009720392</v>
      </c>
      <c r="N564" s="280"/>
      <c r="O564" s="268"/>
      <c r="P564" s="275">
        <f>IF(F564="",NA(),(Data!B$737-Data!D$737-IF(F564&gt;K564,F564,K564)))</f>
        <v>-1.1400000000000006</v>
      </c>
      <c r="Q564" s="97"/>
      <c r="S564" s="97"/>
    </row>
    <row r="565" spans="1:19" ht="12.75">
      <c r="A565" s="274"/>
      <c r="B565" s="266">
        <v>37931</v>
      </c>
      <c r="C565" s="276" t="s">
        <v>204</v>
      </c>
      <c r="D565" s="267">
        <f t="shared" si="6"/>
        <v>7.06481152</v>
      </c>
      <c r="E565" s="268"/>
      <c r="F565" s="270">
        <f>IF(Data!C686="",NA(),Data!C686)</f>
        <v>6.5</v>
      </c>
      <c r="G565" s="266">
        <f>IF(Data!E686="","",Data!E686)</f>
      </c>
      <c r="H565" s="272">
        <f>Data!N$417</f>
        <v>7.34</v>
      </c>
      <c r="I565" s="271">
        <f>(Data!B$737-Data!D$737)</f>
        <v>5.359999999999999</v>
      </c>
      <c r="J565" s="280"/>
      <c r="K565" s="272">
        <f>Data!C$737</f>
        <v>5</v>
      </c>
      <c r="L565" s="280"/>
      <c r="M565" s="273">
        <f>IF(D565="",NA(),(Data!B$737-Data!D$737-IF(D565&gt;K565,D565,K565)))</f>
        <v>-1.7048115200000007</v>
      </c>
      <c r="N565" s="280"/>
      <c r="O565" s="268"/>
      <c r="P565" s="275">
        <f>IF(F565="",NA(),(Data!B$737-Data!D$737-IF(F565&gt;K565,F565,K565)))</f>
        <v>-1.1400000000000006</v>
      </c>
      <c r="Q565" s="97"/>
      <c r="S565" s="97"/>
    </row>
    <row r="566" spans="1:19" ht="12.75">
      <c r="A566" s="274"/>
      <c r="B566" s="266">
        <v>37938</v>
      </c>
      <c r="C566" s="276" t="s">
        <v>204</v>
      </c>
      <c r="D566" s="267">
        <f t="shared" si="6"/>
        <v>7.09518602</v>
      </c>
      <c r="E566" s="268"/>
      <c r="F566" s="270">
        <f>IF(Data!C687="",NA(),Data!C687)</f>
        <v>7.1</v>
      </c>
      <c r="G566" s="266">
        <f>IF(Data!E687="","",Data!E687)</f>
        <v>37937</v>
      </c>
      <c r="H566" s="272">
        <f>Data!N$417</f>
        <v>7.34</v>
      </c>
      <c r="I566" s="271">
        <f>(Data!B$737-Data!D$737)</f>
        <v>5.359999999999999</v>
      </c>
      <c r="J566" s="280"/>
      <c r="K566" s="272">
        <f>Data!C$737</f>
        <v>5</v>
      </c>
      <c r="L566" s="280"/>
      <c r="M566" s="273">
        <f>IF(D566="",NA(),(Data!B$737-Data!D$737-IF(D566&gt;K566,D566,K566)))</f>
        <v>-1.7351860200000004</v>
      </c>
      <c r="N566" s="280"/>
      <c r="O566" s="268"/>
      <c r="P566" s="275">
        <f>IF(F566="",NA(),(Data!B$737-Data!D$737-IF(F566&gt;K566,F566,K566)))</f>
        <v>-1.7400000000000002</v>
      </c>
      <c r="Q566" s="97"/>
      <c r="S566" s="97"/>
    </row>
    <row r="567" spans="1:19" ht="12.75">
      <c r="A567" s="274"/>
      <c r="B567" s="266">
        <v>37945</v>
      </c>
      <c r="C567" s="276" t="s">
        <v>204</v>
      </c>
      <c r="D567" s="267">
        <f t="shared" si="6"/>
        <v>7.030171020000001</v>
      </c>
      <c r="E567" s="268"/>
      <c r="F567" s="270">
        <f>IF(Data!C688="",NA(),Data!C688)</f>
        <v>7.1</v>
      </c>
      <c r="G567" s="266">
        <f>IF(Data!E688="","",Data!E688)</f>
      </c>
      <c r="H567" s="272">
        <f>Data!N$417</f>
        <v>7.34</v>
      </c>
      <c r="I567" s="271">
        <f>(Data!B$737-Data!D$737)</f>
        <v>5.359999999999999</v>
      </c>
      <c r="J567" s="280"/>
      <c r="K567" s="272">
        <f>Data!C$737</f>
        <v>5</v>
      </c>
      <c r="L567" s="280"/>
      <c r="M567" s="273">
        <f>IF(D567="",NA(),(Data!B$737-Data!D$737-IF(D567&gt;K567,D567,K567)))</f>
        <v>-1.6701710200000015</v>
      </c>
      <c r="N567" s="280"/>
      <c r="O567" s="268"/>
      <c r="P567" s="275">
        <f>IF(F567="",NA(),(Data!B$737-Data!D$737-IF(F567&gt;K567,F567,K567)))</f>
        <v>-1.7400000000000002</v>
      </c>
      <c r="Q567" s="97"/>
      <c r="S567" s="97"/>
    </row>
    <row r="568" spans="1:19" ht="12.75">
      <c r="A568" s="274"/>
      <c r="B568" s="266">
        <v>37952</v>
      </c>
      <c r="C568" s="276" t="s">
        <v>204</v>
      </c>
      <c r="D568" s="267">
        <f t="shared" si="6"/>
        <v>6.962898020000001</v>
      </c>
      <c r="E568" s="268"/>
      <c r="F568" s="270">
        <f>IF(Data!C689="",NA(),Data!C689)</f>
        <v>7.1</v>
      </c>
      <c r="G568" s="266">
        <f>IF(Data!E689="","",Data!E689)</f>
      </c>
      <c r="H568" s="272">
        <f>Data!N$417</f>
        <v>7.34</v>
      </c>
      <c r="I568" s="271">
        <f>(Data!B$737-Data!D$737)</f>
        <v>5.359999999999999</v>
      </c>
      <c r="J568" s="280"/>
      <c r="K568" s="272">
        <f>Data!C$737</f>
        <v>5</v>
      </c>
      <c r="L568" s="280"/>
      <c r="M568" s="273">
        <f>IF(D568="",NA(),(Data!B$737-Data!D$737-IF(D568&gt;K568,D568,K568)))</f>
        <v>-1.6028980200000014</v>
      </c>
      <c r="N568" s="280"/>
      <c r="O568" s="268"/>
      <c r="P568" s="275">
        <f>IF(F568="",NA(),(Data!B$737-Data!D$737-IF(F568&gt;K568,F568,K568)))</f>
        <v>-1.7400000000000002</v>
      </c>
      <c r="Q568" s="97"/>
      <c r="S568" s="97"/>
    </row>
    <row r="569" spans="1:19" ht="12.75">
      <c r="A569" s="274"/>
      <c r="B569" s="266">
        <v>37959</v>
      </c>
      <c r="C569" s="276" t="s">
        <v>204</v>
      </c>
      <c r="D569" s="267">
        <f t="shared" si="6"/>
        <v>7.063832056</v>
      </c>
      <c r="E569" s="268"/>
      <c r="F569" s="270">
        <f>IF(Data!C690="",NA(),Data!C690)</f>
        <v>7.1</v>
      </c>
      <c r="G569" s="266">
        <f>IF(Data!E690="","",Data!E690)</f>
      </c>
      <c r="H569" s="272">
        <f>Data!N$417</f>
        <v>7.34</v>
      </c>
      <c r="I569" s="271">
        <f>(Data!B$737-Data!D$737)</f>
        <v>5.359999999999999</v>
      </c>
      <c r="J569" s="280"/>
      <c r="K569" s="272">
        <f>Data!C$737</f>
        <v>5</v>
      </c>
      <c r="L569" s="280"/>
      <c r="M569" s="273">
        <f>IF(D569="",NA(),(Data!B$737-Data!D$737-IF(D569&gt;K569,D569,K569)))</f>
        <v>-1.7038320560000004</v>
      </c>
      <c r="N569" s="280"/>
      <c r="O569" s="268"/>
      <c r="P569" s="275">
        <f>IF(F569="",NA(),(Data!B$737-Data!D$737-IF(F569&gt;K569,F569,K569)))</f>
        <v>-1.7400000000000002</v>
      </c>
      <c r="Q569" s="97"/>
      <c r="S569" s="97"/>
    </row>
    <row r="570" spans="1:19" ht="12.75">
      <c r="A570" s="274"/>
      <c r="B570" s="266">
        <v>37966</v>
      </c>
      <c r="C570" s="276" t="s">
        <v>204</v>
      </c>
      <c r="D570" s="267">
        <f t="shared" si="6"/>
        <v>7.085789056</v>
      </c>
      <c r="E570" s="268"/>
      <c r="F570" s="270">
        <f>IF(Data!C691="",NA(),Data!C691)</f>
        <v>7.25</v>
      </c>
      <c r="G570" s="266">
        <f>IF(Data!E691="","",Data!E691)</f>
        <v>37966</v>
      </c>
      <c r="H570" s="272">
        <f>Data!N$417</f>
        <v>7.34</v>
      </c>
      <c r="I570" s="271">
        <f>(Data!B$737-Data!D$737)</f>
        <v>5.359999999999999</v>
      </c>
      <c r="J570" s="280"/>
      <c r="K570" s="272">
        <f>Data!C$737</f>
        <v>5</v>
      </c>
      <c r="L570" s="280"/>
      <c r="M570" s="273">
        <f>IF(D570="",NA(),(Data!B$737-Data!D$737-IF(D570&gt;K570,D570,K570)))</f>
        <v>-1.7257890560000009</v>
      </c>
      <c r="N570" s="280"/>
      <c r="O570" s="268"/>
      <c r="P570" s="275">
        <f>IF(F570="",NA(),(Data!B$737-Data!D$737-IF(F570&gt;K570,F570,K570)))</f>
        <v>-1.8900000000000006</v>
      </c>
      <c r="Q570" s="97"/>
      <c r="S570" s="97"/>
    </row>
    <row r="571" spans="1:19" ht="12.75">
      <c r="A571" s="274"/>
      <c r="B571" s="266">
        <v>37973</v>
      </c>
      <c r="C571" s="276" t="s">
        <v>204</v>
      </c>
      <c r="D571" s="267">
        <f t="shared" si="6"/>
        <v>7.059298556000001</v>
      </c>
      <c r="E571" s="268"/>
      <c r="F571" s="270">
        <f>IF(Data!C692="",NA(),Data!C692)</f>
        <v>7.25</v>
      </c>
      <c r="G571" s="266">
        <f>IF(Data!E692="","",Data!E692)</f>
      </c>
      <c r="H571" s="272">
        <f>Data!N$417</f>
        <v>7.34</v>
      </c>
      <c r="I571" s="271">
        <f>(Data!B$737-Data!D$737)</f>
        <v>5.359999999999999</v>
      </c>
      <c r="J571" s="280"/>
      <c r="K571" s="272">
        <f>Data!C$737</f>
        <v>5</v>
      </c>
      <c r="L571" s="280"/>
      <c r="M571" s="273">
        <f>IF(D571="",NA(),(Data!B$737-Data!D$737-IF(D571&gt;K571,D571,K571)))</f>
        <v>-1.6992985560000013</v>
      </c>
      <c r="N571" s="280"/>
      <c r="O571" s="268"/>
      <c r="P571" s="275">
        <f>IF(F571="",NA(),(Data!B$737-Data!D$737-IF(F571&gt;K571,F571,K571)))</f>
        <v>-1.8900000000000006</v>
      </c>
      <c r="Q571" s="97"/>
      <c r="S571" s="97"/>
    </row>
    <row r="572" spans="1:19" ht="12.75">
      <c r="A572" s="274"/>
      <c r="B572" s="266">
        <v>37980</v>
      </c>
      <c r="C572" s="276" t="s">
        <v>204</v>
      </c>
      <c r="D572" s="267">
        <f t="shared" si="6"/>
        <v>7.080683555999999</v>
      </c>
      <c r="E572" s="268"/>
      <c r="F572" s="270">
        <f>IF(Data!C693="",NA(),Data!C693)</f>
        <v>7.25</v>
      </c>
      <c r="G572" s="266">
        <f>IF(Data!E693="","",Data!E693)</f>
      </c>
      <c r="H572" s="272">
        <f>Data!N$417</f>
        <v>7.34</v>
      </c>
      <c r="I572" s="271">
        <f>(Data!B$737-Data!D$737)</f>
        <v>5.359999999999999</v>
      </c>
      <c r="J572" s="280"/>
      <c r="K572" s="272">
        <f>Data!C$737</f>
        <v>5</v>
      </c>
      <c r="L572" s="280"/>
      <c r="M572" s="273">
        <f>IF(D572="",NA(),(Data!B$737-Data!D$737-IF(D572&gt;K572,D572,K572)))</f>
        <v>-1.720683556</v>
      </c>
      <c r="N572" s="280"/>
      <c r="O572" s="268"/>
      <c r="P572" s="275">
        <f>IF(F572="",NA(),(Data!B$737-Data!D$737-IF(F572&gt;K572,F572,K572)))</f>
        <v>-1.8900000000000006</v>
      </c>
      <c r="Q572" s="97"/>
      <c r="S572" s="97"/>
    </row>
    <row r="573" spans="1:19" ht="12.75">
      <c r="A573" s="265">
        <v>2004</v>
      </c>
      <c r="B573" s="266">
        <v>37987</v>
      </c>
      <c r="C573" s="276" t="s">
        <v>204</v>
      </c>
      <c r="D573" s="267">
        <f t="shared" si="6"/>
        <v>7.1999747560000005</v>
      </c>
      <c r="E573" s="268"/>
      <c r="F573" s="270">
        <f>IF(Data!C694="",NA(),Data!C694)</f>
        <v>7.25</v>
      </c>
      <c r="G573" s="266">
        <f>IF(Data!E694="","",Data!E694)</f>
      </c>
      <c r="H573" s="272">
        <f>Data!N$417</f>
        <v>7.34</v>
      </c>
      <c r="I573" s="271">
        <f>(Data!B$737-Data!D$737)</f>
        <v>5.359999999999999</v>
      </c>
      <c r="J573" s="280"/>
      <c r="K573" s="272">
        <f>Data!C$737</f>
        <v>5</v>
      </c>
      <c r="L573" s="280"/>
      <c r="M573" s="273">
        <f>IF(D573="",NA(),(Data!B$737-Data!D$737-IF(D573&gt;K573,D573,K573)))</f>
        <v>-1.839974756000001</v>
      </c>
      <c r="N573" s="280"/>
      <c r="O573" s="268"/>
      <c r="P573" s="275">
        <f>IF(F573="",NA(),(Data!B$737-Data!D$737-IF(F573&gt;K573,F573,K573)))</f>
        <v>-1.8900000000000006</v>
      </c>
      <c r="Q573" s="97"/>
      <c r="S573" s="97"/>
    </row>
    <row r="574" spans="1:19" ht="12.75">
      <c r="A574" s="274"/>
      <c r="B574" s="266">
        <v>37994</v>
      </c>
      <c r="C574" s="276" t="s">
        <v>204</v>
      </c>
      <c r="D574" s="267">
        <f t="shared" si="6"/>
        <v>7.204468756000001</v>
      </c>
      <c r="E574" s="268"/>
      <c r="F574" s="270">
        <f>IF(Data!C695="",NA(),Data!C695)</f>
        <v>7.25</v>
      </c>
      <c r="G574" s="266" t="str">
        <f>IF(Data!E695="","",Data!E695)</f>
        <v> </v>
      </c>
      <c r="H574" s="272">
        <f>Data!N$417</f>
        <v>7.34</v>
      </c>
      <c r="I574" s="271">
        <f>(Data!B$737-Data!D$737)</f>
        <v>5.359999999999999</v>
      </c>
      <c r="J574" s="280"/>
      <c r="K574" s="272">
        <f>Data!C$737</f>
        <v>5</v>
      </c>
      <c r="L574" s="280"/>
      <c r="M574" s="273">
        <f>IF(D574="",NA(),(Data!B$737-Data!D$737-IF(D574&gt;K574,D574,K574)))</f>
        <v>-1.8444687560000013</v>
      </c>
      <c r="N574" s="280"/>
      <c r="O574" s="268"/>
      <c r="P574" s="275">
        <f>IF(F574="",NA(),(Data!B$737-Data!D$737-IF(F574&gt;K574,F574,K574)))</f>
        <v>-1.8900000000000006</v>
      </c>
      <c r="Q574" s="97"/>
      <c r="S574" s="97"/>
    </row>
    <row r="575" spans="1:19" ht="12.75">
      <c r="A575" s="274"/>
      <c r="B575" s="266">
        <v>38001</v>
      </c>
      <c r="C575" s="276" t="s">
        <v>204</v>
      </c>
      <c r="D575" s="267">
        <f t="shared" si="6"/>
        <v>7.443212755999999</v>
      </c>
      <c r="E575" s="268"/>
      <c r="F575" s="270">
        <f>IF(Data!C696="",NA(),Data!C696)</f>
        <v>7.25</v>
      </c>
      <c r="G575" s="266">
        <f>IF(Data!E696="","",Data!E696)</f>
        <v>37633</v>
      </c>
      <c r="H575" s="272">
        <f>Data!N$417</f>
        <v>7.34</v>
      </c>
      <c r="I575" s="271">
        <f>(Data!B$737-Data!D$737)</f>
        <v>5.359999999999999</v>
      </c>
      <c r="J575" s="280"/>
      <c r="K575" s="272">
        <f>Data!C$737</f>
        <v>5</v>
      </c>
      <c r="L575" s="280"/>
      <c r="M575" s="273">
        <f>IF(D575="",NA(),(Data!B$737-Data!D$737-IF(D575&gt;K575,D575,K575)))</f>
        <v>-2.083212756</v>
      </c>
      <c r="N575" s="280"/>
      <c r="O575" s="268"/>
      <c r="P575" s="275">
        <f>IF(F575="",NA(),(Data!B$737-Data!D$737-IF(F575&gt;K575,F575,K575)))</f>
        <v>-1.8900000000000006</v>
      </c>
      <c r="Q575" s="97"/>
      <c r="S575" s="97"/>
    </row>
    <row r="576" spans="1:19" ht="12.75">
      <c r="A576" s="274"/>
      <c r="B576" s="266">
        <v>38008</v>
      </c>
      <c r="C576" s="276" t="s">
        <v>204</v>
      </c>
      <c r="D576" s="267">
        <f t="shared" si="6"/>
        <v>7.444483756000001</v>
      </c>
      <c r="E576" s="268"/>
      <c r="F576" s="270">
        <f>IF(Data!C697="",NA(),Data!C697)</f>
        <v>7.25</v>
      </c>
      <c r="G576" s="266">
        <f>IF(Data!E697="","",Data!E697)</f>
      </c>
      <c r="H576" s="272">
        <f>Data!N$417</f>
        <v>7.34</v>
      </c>
      <c r="I576" s="271">
        <f>(Data!B$737-Data!D$737)</f>
        <v>5.359999999999999</v>
      </c>
      <c r="J576" s="280"/>
      <c r="K576" s="272">
        <f>Data!C$737</f>
        <v>5</v>
      </c>
      <c r="L576" s="280"/>
      <c r="M576" s="273">
        <f>IF(D576="",NA(),(Data!B$737-Data!D$737-IF(D576&gt;K576,D576,K576)))</f>
        <v>-2.084483756000002</v>
      </c>
      <c r="N576" s="280"/>
      <c r="O576" s="268"/>
      <c r="P576" s="275">
        <f>IF(F576="",NA(),(Data!B$737-Data!D$737-IF(F576&gt;K576,F576,K576)))</f>
        <v>-1.8900000000000006</v>
      </c>
      <c r="Q576" s="97"/>
      <c r="S576" s="97"/>
    </row>
    <row r="577" spans="1:19" ht="12.75">
      <c r="A577" s="274"/>
      <c r="B577" s="266">
        <v>38015</v>
      </c>
      <c r="C577" s="276" t="s">
        <v>204</v>
      </c>
      <c r="D577" s="267">
        <f t="shared" si="6"/>
        <v>7.292697756</v>
      </c>
      <c r="E577" s="268"/>
      <c r="F577" s="270">
        <f>IF(Data!C698="",NA(),Data!C698)</f>
        <v>7.25</v>
      </c>
      <c r="G577" s="266">
        <f>IF(Data!E698="","",Data!E698)</f>
      </c>
      <c r="H577" s="272">
        <f>Data!N$417</f>
        <v>7.34</v>
      </c>
      <c r="I577" s="271">
        <f>(Data!B$737-Data!D$737)</f>
        <v>5.359999999999999</v>
      </c>
      <c r="J577" s="280"/>
      <c r="K577" s="272">
        <f>Data!C$737</f>
        <v>5</v>
      </c>
      <c r="L577" s="280"/>
      <c r="M577" s="273">
        <f>IF(D577="",NA(),(Data!B$737-Data!D$737-IF(D577&gt;K577,D577,K577)))</f>
        <v>-1.9326977560000005</v>
      </c>
      <c r="N577" s="280"/>
      <c r="O577" s="268"/>
      <c r="P577" s="275">
        <f>IF(F577="",NA(),(Data!B$737-Data!D$737-IF(F577&gt;K577,F577,K577)))</f>
        <v>-1.8900000000000006</v>
      </c>
      <c r="Q577" s="97"/>
      <c r="S577" s="97"/>
    </row>
    <row r="578" spans="1:19" ht="12.75">
      <c r="A578" s="274"/>
      <c r="B578" s="266">
        <v>38022</v>
      </c>
      <c r="C578" s="276" t="s">
        <v>204</v>
      </c>
      <c r="D578" s="267">
        <f t="shared" si="6"/>
        <v>7.3278557</v>
      </c>
      <c r="E578" s="268"/>
      <c r="F578" s="270">
        <f>IF(Data!C699="",NA(),Data!C699)</f>
        <v>7.25</v>
      </c>
      <c r="G578" s="266" t="str">
        <f>IF(Data!E699="","",Data!E699)</f>
        <v> </v>
      </c>
      <c r="H578" s="272">
        <f>Data!N$417</f>
        <v>7.34</v>
      </c>
      <c r="I578" s="271">
        <f>(Data!B$737-Data!D$737)</f>
        <v>5.359999999999999</v>
      </c>
      <c r="J578" s="280"/>
      <c r="K578" s="272">
        <f>Data!C$737</f>
        <v>5</v>
      </c>
      <c r="L578" s="280"/>
      <c r="M578" s="273">
        <f>IF(D578="",NA(),(Data!B$737-Data!D$737-IF(D578&gt;K578,D578,K578)))</f>
        <v>-1.9678557000000003</v>
      </c>
      <c r="N578" s="280"/>
      <c r="O578" s="268"/>
      <c r="P578" s="275">
        <f>IF(F578="",NA(),(Data!B$737-Data!D$737-IF(F578&gt;K578,F578,K578)))</f>
        <v>-1.8900000000000006</v>
      </c>
      <c r="Q578" s="97"/>
      <c r="S578" s="97"/>
    </row>
    <row r="579" spans="1:19" ht="12.75">
      <c r="A579" s="274"/>
      <c r="B579" s="266">
        <v>38029</v>
      </c>
      <c r="C579" s="276" t="s">
        <v>204</v>
      </c>
      <c r="D579" s="267">
        <f t="shared" si="6"/>
        <v>7.309467700000002</v>
      </c>
      <c r="E579" s="268"/>
      <c r="F579" s="270">
        <f>IF(Data!C700="",NA(),Data!C700)</f>
        <v>7.25</v>
      </c>
      <c r="G579" s="266">
        <f>IF(Data!E700="","",Data!E700)</f>
        <v>38027</v>
      </c>
      <c r="H579" s="272">
        <f>Data!N$417</f>
        <v>7.34</v>
      </c>
      <c r="I579" s="271">
        <f>(Data!B$737-Data!D$737)</f>
        <v>5.359999999999999</v>
      </c>
      <c r="J579" s="280"/>
      <c r="K579" s="272">
        <f>Data!C$737</f>
        <v>5</v>
      </c>
      <c r="L579" s="280"/>
      <c r="M579" s="273">
        <f>IF(D579="",NA(),(Data!B$737-Data!D$737-IF(D579&gt;K579,D579,K579)))</f>
        <v>-1.9494677000000022</v>
      </c>
      <c r="N579" s="280"/>
      <c r="O579" s="268"/>
      <c r="P579" s="275">
        <f>IF(F579="",NA(),(Data!B$737-Data!D$737-IF(F579&gt;K579,F579,K579)))</f>
        <v>-1.8900000000000006</v>
      </c>
      <c r="Q579" s="97"/>
      <c r="S579" s="97"/>
    </row>
    <row r="580" spans="1:19" ht="12.75">
      <c r="A580" s="274"/>
      <c r="B580" s="266">
        <v>38036</v>
      </c>
      <c r="C580" s="276" t="s">
        <v>204</v>
      </c>
      <c r="D580" s="267">
        <f t="shared" si="6"/>
        <v>7.496434700000001</v>
      </c>
      <c r="E580" s="268"/>
      <c r="F580" s="270">
        <f>IF(Data!C701="",NA(),Data!C701)</f>
        <v>7.25</v>
      </c>
      <c r="G580" s="266">
        <f>IF(Data!E701="","",Data!E701)</f>
      </c>
      <c r="H580" s="272">
        <f>Data!N$417</f>
        <v>7.34</v>
      </c>
      <c r="I580" s="271">
        <f>(Data!B$737-Data!D$737)</f>
        <v>5.359999999999999</v>
      </c>
      <c r="J580" s="280"/>
      <c r="K580" s="272">
        <f>Data!C$737</f>
        <v>5</v>
      </c>
      <c r="L580" s="280"/>
      <c r="M580" s="273">
        <f>IF(D580="",NA(),(Data!B$737-Data!D$737-IF(D580&gt;K580,D580,K580)))</f>
        <v>-2.1364347000000015</v>
      </c>
      <c r="N580" s="280"/>
      <c r="O580" s="268"/>
      <c r="P580" s="275">
        <f>IF(F580="",NA(),(Data!B$737-Data!D$737-IF(F580&gt;K580,F580,K580)))</f>
        <v>-1.8900000000000006</v>
      </c>
      <c r="Q580" s="97"/>
      <c r="S580" s="97"/>
    </row>
    <row r="581" spans="1:19" ht="12.75">
      <c r="A581" s="274"/>
      <c r="B581" s="266">
        <v>38043</v>
      </c>
      <c r="C581" s="276" t="s">
        <v>204</v>
      </c>
      <c r="D581" s="267">
        <f t="shared" si="6"/>
        <v>7.6989467000000005</v>
      </c>
      <c r="E581" s="268"/>
      <c r="F581" s="270">
        <f>IF(Data!C702="",NA(),Data!C702)</f>
        <v>7.25</v>
      </c>
      <c r="G581" s="266">
        <f>IF(Data!E702="","",Data!E702)</f>
      </c>
      <c r="H581" s="272">
        <f>Data!N$417</f>
        <v>7.34</v>
      </c>
      <c r="I581" s="271">
        <f>(Data!B$737-Data!D$737)</f>
        <v>5.359999999999999</v>
      </c>
      <c r="J581" s="280"/>
      <c r="K581" s="272">
        <f>Data!C$737</f>
        <v>5</v>
      </c>
      <c r="L581" s="280"/>
      <c r="M581" s="273">
        <f>IF(D581="",NA(),(Data!B$737-Data!D$737-IF(D581&gt;K581,D581,K581)))</f>
        <v>-2.338946700000001</v>
      </c>
      <c r="N581" s="280"/>
      <c r="O581" s="268"/>
      <c r="P581" s="275">
        <f>IF(F581="",NA(),(Data!B$737-Data!D$737-IF(F581&gt;K581,F581,K581)))</f>
        <v>-1.8900000000000006</v>
      </c>
      <c r="Q581" s="97"/>
      <c r="S581" s="97"/>
    </row>
    <row r="582" spans="1:19" ht="12.75">
      <c r="A582" s="274"/>
      <c r="B582" s="266">
        <v>38050</v>
      </c>
      <c r="C582" s="276" t="s">
        <v>204</v>
      </c>
      <c r="D582" s="267">
        <f t="shared" si="6"/>
        <v>7.5957656920000005</v>
      </c>
      <c r="E582" s="268"/>
      <c r="F582" s="270">
        <f>IF(Data!C703="",NA(),Data!C703)</f>
        <v>7.25</v>
      </c>
      <c r="G582" s="266">
        <f>IF(Data!E703="","",Data!E703)</f>
      </c>
      <c r="H582" s="272">
        <f>Data!N$417</f>
        <v>7.34</v>
      </c>
      <c r="I582" s="271">
        <f>(Data!B$737-Data!D$737)</f>
        <v>5.359999999999999</v>
      </c>
      <c r="J582" s="280"/>
      <c r="K582" s="272">
        <f>Data!C$737</f>
        <v>5</v>
      </c>
      <c r="L582" s="280"/>
      <c r="M582" s="273">
        <f>IF(D582="",NA(),(Data!B$737-Data!D$737-IF(D582&gt;K582,D582,K582)))</f>
        <v>-2.235765692000001</v>
      </c>
      <c r="N582" s="280"/>
      <c r="O582" s="268"/>
      <c r="P582" s="275">
        <f>IF(F582="",NA(),(Data!B$737-Data!D$737-IF(F582&gt;K582,F582,K582)))</f>
        <v>-1.8900000000000006</v>
      </c>
      <c r="Q582" s="97"/>
      <c r="S582" s="97"/>
    </row>
    <row r="583" spans="1:19" ht="12.75">
      <c r="A583" s="274"/>
      <c r="B583" s="266">
        <v>38057</v>
      </c>
      <c r="C583" s="276" t="s">
        <v>204</v>
      </c>
      <c r="D583" s="267">
        <f t="shared" si="6"/>
        <v>7.621930691999999</v>
      </c>
      <c r="E583" s="268"/>
      <c r="F583" s="270">
        <f>IF(Data!C704="",NA(),Data!C704)</f>
        <v>7.35</v>
      </c>
      <c r="G583" s="266">
        <f>IF(Data!E704="","",Data!E704)</f>
        <v>38056</v>
      </c>
      <c r="H583" s="272">
        <f>Data!N$417</f>
        <v>7.34</v>
      </c>
      <c r="I583" s="271">
        <f>(Data!B$737-Data!D$737)</f>
        <v>5.359999999999999</v>
      </c>
      <c r="J583" s="280"/>
      <c r="K583" s="272">
        <f>Data!C$737</f>
        <v>5</v>
      </c>
      <c r="L583" s="280"/>
      <c r="M583" s="273">
        <f>IF(D583="",NA(),(Data!B$737-Data!D$737-IF(D583&gt;K583,D583,K583)))</f>
        <v>-2.261930692</v>
      </c>
      <c r="N583" s="280"/>
      <c r="O583" s="268"/>
      <c r="P583" s="275">
        <f>IF(F583="",NA(),(Data!B$737-Data!D$737-IF(F583&gt;K583,F583,K583)))</f>
        <v>-1.9900000000000002</v>
      </c>
      <c r="Q583" s="97"/>
      <c r="S583" s="97"/>
    </row>
    <row r="584" spans="1:19" ht="12.75">
      <c r="A584" s="274"/>
      <c r="B584" s="266">
        <v>38064</v>
      </c>
      <c r="C584" s="276" t="s">
        <v>204</v>
      </c>
      <c r="D584" s="267">
        <f t="shared" si="6"/>
        <v>7.845567692</v>
      </c>
      <c r="E584" s="268"/>
      <c r="F584" s="270">
        <f>IF(Data!C705="",NA(),Data!C705)</f>
        <v>7.35</v>
      </c>
      <c r="G584" s="266">
        <f>IF(Data!E705="","",Data!E705)</f>
      </c>
      <c r="H584" s="272">
        <f>Data!N$417</f>
        <v>7.34</v>
      </c>
      <c r="I584" s="271">
        <f>(Data!B$737-Data!D$737)</f>
        <v>5.359999999999999</v>
      </c>
      <c r="J584" s="280"/>
      <c r="K584" s="272">
        <f>Data!C$737</f>
        <v>5</v>
      </c>
      <c r="L584" s="280"/>
      <c r="M584" s="273">
        <f>IF(D584="",NA(),(Data!B$737-Data!D$737-IF(D584&gt;K584,D584,K584)))</f>
        <v>-2.485567692000001</v>
      </c>
      <c r="N584" s="280"/>
      <c r="O584" s="268"/>
      <c r="P584" s="275">
        <f>IF(F584="",NA(),(Data!B$737-Data!D$737-IF(F584&gt;K584,F584,K584)))</f>
        <v>-1.9900000000000002</v>
      </c>
      <c r="Q584" s="97"/>
      <c r="S584" s="97"/>
    </row>
    <row r="585" spans="1:19" ht="12.75">
      <c r="A585" s="274"/>
      <c r="B585" s="266">
        <v>38071</v>
      </c>
      <c r="C585" s="276" t="s">
        <v>204</v>
      </c>
      <c r="D585" s="267">
        <f t="shared" si="6"/>
        <v>7.893836692000001</v>
      </c>
      <c r="E585" s="268"/>
      <c r="F585" s="270">
        <f>IF(Data!C706="",NA(),Data!C706)</f>
        <v>7.35</v>
      </c>
      <c r="G585" s="266">
        <f>IF(Data!E706="","",Data!E706)</f>
      </c>
      <c r="H585" s="272">
        <f>Data!N$417</f>
        <v>7.34</v>
      </c>
      <c r="I585" s="271">
        <f>(Data!B$737-Data!D$737)</f>
        <v>5.359999999999999</v>
      </c>
      <c r="J585" s="280"/>
      <c r="K585" s="272">
        <f>Data!C$737</f>
        <v>5</v>
      </c>
      <c r="L585" s="280"/>
      <c r="M585" s="273">
        <f>IF(D585="",NA(),(Data!B$737-Data!D$737-IF(D585&gt;K585,D585,K585)))</f>
        <v>-2.5338366920000013</v>
      </c>
      <c r="N585" s="280"/>
      <c r="O585" s="268"/>
      <c r="P585" s="275">
        <f>IF(F585="",NA(),(Data!B$737-Data!D$737-IF(F585&gt;K585,F585,K585)))</f>
        <v>-1.9900000000000002</v>
      </c>
      <c r="Q585" s="97"/>
      <c r="S585" s="97"/>
    </row>
    <row r="586" spans="1:19" ht="12.75">
      <c r="A586" s="274"/>
      <c r="B586" s="266">
        <v>38078</v>
      </c>
      <c r="C586" s="276" t="s">
        <v>204</v>
      </c>
      <c r="D586" s="267">
        <f t="shared" si="6"/>
        <v>7.866520727999999</v>
      </c>
      <c r="E586" s="268"/>
      <c r="F586" s="270">
        <f>IF(Data!C707="",NA(),Data!C707)</f>
        <v>7.35</v>
      </c>
      <c r="G586" s="266">
        <f>IF(Data!E707="","",Data!E707)</f>
      </c>
      <c r="H586" s="272">
        <f>Data!N$417</f>
        <v>7.34</v>
      </c>
      <c r="I586" s="271">
        <f>(Data!B$737-Data!D$737)</f>
        <v>5.359999999999999</v>
      </c>
      <c r="J586" s="280"/>
      <c r="K586" s="272">
        <f>Data!C$737</f>
        <v>5</v>
      </c>
      <c r="L586" s="280"/>
      <c r="M586" s="273">
        <f>IF(D586="",NA(),(Data!B$737-Data!D$737-IF(D586&gt;K586,D586,K586)))</f>
        <v>-2.506520728</v>
      </c>
      <c r="N586" s="280"/>
      <c r="O586" s="268"/>
      <c r="P586" s="275">
        <f>IF(F586="",NA(),(Data!B$737-Data!D$737-IF(F586&gt;K586,F586,K586)))</f>
        <v>-1.9900000000000002</v>
      </c>
      <c r="Q586" s="97"/>
      <c r="S586" s="97"/>
    </row>
    <row r="587" spans="1:19" ht="12.75">
      <c r="A587" s="274"/>
      <c r="B587" s="266">
        <v>38085</v>
      </c>
      <c r="C587" s="276" t="s">
        <v>204</v>
      </c>
      <c r="D587" s="267">
        <f t="shared" si="6"/>
        <v>7.787928727999999</v>
      </c>
      <c r="E587" s="268"/>
      <c r="F587" s="270">
        <f>IF(Data!C708="",NA(),Data!C708)</f>
        <v>7.6</v>
      </c>
      <c r="G587" s="266">
        <f>IF(Data!E708="","",Data!E708)</f>
        <v>38085</v>
      </c>
      <c r="H587" s="272">
        <f>Data!N$417</f>
        <v>7.34</v>
      </c>
      <c r="I587" s="271">
        <f>(Data!B$737-Data!D$737)</f>
        <v>5.359999999999999</v>
      </c>
      <c r="J587" s="280"/>
      <c r="K587" s="272">
        <f>Data!C$737</f>
        <v>5</v>
      </c>
      <c r="L587" s="280"/>
      <c r="M587" s="273">
        <f>IF(D587="",NA(),(Data!B$737-Data!D$737-IF(D587&gt;K587,D587,K587)))</f>
        <v>-2.4279287279999995</v>
      </c>
      <c r="N587" s="280"/>
      <c r="O587" s="268"/>
      <c r="P587" s="275">
        <f>IF(F587="",NA(),(Data!B$737-Data!D$737-IF(F587&gt;K587,F587,K587)))</f>
        <v>-2.24</v>
      </c>
      <c r="Q587" s="97"/>
      <c r="S587" s="97"/>
    </row>
    <row r="588" spans="1:19" ht="12.75">
      <c r="A588" s="274"/>
      <c r="B588" s="266">
        <v>38092</v>
      </c>
      <c r="C588" s="276" t="s">
        <v>204</v>
      </c>
      <c r="D588" s="267">
        <f t="shared" si="6"/>
        <v>7.690844728</v>
      </c>
      <c r="E588" s="268"/>
      <c r="F588" s="270">
        <f>IF(Data!C709="",NA(),Data!C709)</f>
        <v>7.6</v>
      </c>
      <c r="G588" s="266">
        <f>IF(Data!E709="","",Data!E709)</f>
      </c>
      <c r="H588" s="272">
        <f>Data!N$417</f>
        <v>7.34</v>
      </c>
      <c r="I588" s="271">
        <f>(Data!B$737-Data!D$737)</f>
        <v>5.359999999999999</v>
      </c>
      <c r="J588" s="280"/>
      <c r="K588" s="272">
        <f>Data!C$737</f>
        <v>5</v>
      </c>
      <c r="L588" s="280"/>
      <c r="M588" s="273">
        <f>IF(D588="",NA(),(Data!B$737-Data!D$737-IF(D588&gt;K588,D588,K588)))</f>
        <v>-2.3308447280000006</v>
      </c>
      <c r="N588" s="280"/>
      <c r="O588" s="268"/>
      <c r="P588" s="275">
        <f>IF(F588="",NA(),(Data!B$737-Data!D$737-IF(F588&gt;K588,F588,K588)))</f>
        <v>-2.24</v>
      </c>
      <c r="Q588" s="97"/>
      <c r="S588" s="97"/>
    </row>
    <row r="589" spans="1:19" ht="12.75">
      <c r="A589" s="274"/>
      <c r="B589" s="266">
        <v>38099</v>
      </c>
      <c r="C589" s="276" t="s">
        <v>204</v>
      </c>
      <c r="D589" s="267">
        <f t="shared" si="6"/>
        <v>7.655266728</v>
      </c>
      <c r="E589" s="268"/>
      <c r="F589" s="270">
        <f>IF(Data!C710="",NA(),Data!C710)</f>
        <v>7.6</v>
      </c>
      <c r="G589" s="266">
        <f>IF(Data!E710="","",Data!E710)</f>
      </c>
      <c r="H589" s="272">
        <f>Data!N$417</f>
        <v>7.34</v>
      </c>
      <c r="I589" s="271">
        <f>(Data!B$737-Data!D$737)</f>
        <v>5.359999999999999</v>
      </c>
      <c r="J589" s="280"/>
      <c r="K589" s="272">
        <f>Data!C$737</f>
        <v>5</v>
      </c>
      <c r="L589" s="280"/>
      <c r="M589" s="273">
        <f>IF(D589="",NA(),(Data!B$737-Data!D$737-IF(D589&gt;K589,D589,K589)))</f>
        <v>-2.2952667280000005</v>
      </c>
      <c r="N589" s="280"/>
      <c r="O589" s="268"/>
      <c r="P589" s="275">
        <f>IF(F589="",NA(),(Data!B$737-Data!D$737-IF(F589&gt;K589,F589,K589)))</f>
        <v>-2.24</v>
      </c>
      <c r="Q589" s="97"/>
      <c r="S589" s="97"/>
    </row>
    <row r="590" spans="1:19" ht="12.75">
      <c r="A590" s="274"/>
      <c r="B590" s="266">
        <v>38106</v>
      </c>
      <c r="C590" s="276" t="s">
        <v>204</v>
      </c>
      <c r="D590" s="267">
        <f t="shared" si="6"/>
        <v>7.782509727999999</v>
      </c>
      <c r="E590" s="268"/>
      <c r="F590" s="270">
        <f>IF(Data!C711="",NA(),Data!C711)</f>
        <v>7.6</v>
      </c>
      <c r="G590" s="266">
        <f>IF(Data!E711="","",Data!E711)</f>
      </c>
      <c r="H590" s="272">
        <f>Data!N$417</f>
        <v>7.34</v>
      </c>
      <c r="I590" s="271">
        <f>(Data!B$737-Data!D$737)</f>
        <v>5.359999999999999</v>
      </c>
      <c r="J590" s="280"/>
      <c r="K590" s="272">
        <f>Data!C$737</f>
        <v>5</v>
      </c>
      <c r="L590" s="280"/>
      <c r="M590" s="273">
        <f>IF(D590="",NA(),(Data!B$737-Data!D$737-IF(D590&gt;K590,D590,K590)))</f>
        <v>-2.4225097279999996</v>
      </c>
      <c r="N590" s="280"/>
      <c r="O590" s="268"/>
      <c r="P590" s="275">
        <f>IF(F590="",NA(),(Data!B$737-Data!D$737-IF(F590&gt;K590,F590,K590)))</f>
        <v>-2.24</v>
      </c>
      <c r="Q590" s="97"/>
      <c r="S590" s="97"/>
    </row>
    <row r="591" spans="1:19" ht="12.75">
      <c r="A591" s="274"/>
      <c r="B591" s="266">
        <v>38113</v>
      </c>
      <c r="C591" s="276" t="s">
        <v>204</v>
      </c>
      <c r="D591" s="267">
        <f t="shared" si="6"/>
        <v>7.748215</v>
      </c>
      <c r="E591" s="268"/>
      <c r="F591" s="270">
        <f>IF(Data!C712="",NA(),Data!C712)</f>
        <v>7.6</v>
      </c>
      <c r="G591" s="266">
        <f>IF(Data!E712="","",Data!E712)</f>
      </c>
      <c r="H591" s="272">
        <f>Data!N$417</f>
        <v>7.34</v>
      </c>
      <c r="I591" s="271">
        <f>(Data!B$737-Data!D$737)</f>
        <v>5.359999999999999</v>
      </c>
      <c r="J591" s="280"/>
      <c r="K591" s="272">
        <f>Data!C$737</f>
        <v>5</v>
      </c>
      <c r="L591" s="280"/>
      <c r="M591" s="273">
        <f>IF(D591="",NA(),(Data!B$737-Data!D$737-IF(D591&gt;K591,D591,K591)))</f>
        <v>-2.3882150000000006</v>
      </c>
      <c r="N591" s="280"/>
      <c r="O591" s="268"/>
      <c r="P591" s="275">
        <f>IF(F591="",NA(),(Data!B$737-Data!D$737-IF(F591&gt;K591,F591,K591)))</f>
        <v>-2.24</v>
      </c>
      <c r="Q591" s="97"/>
      <c r="S591" s="97"/>
    </row>
    <row r="592" spans="1:19" ht="12.75">
      <c r="A592" s="274"/>
      <c r="B592" s="266">
        <v>38120</v>
      </c>
      <c r="C592" s="276" t="s">
        <v>204</v>
      </c>
      <c r="D592" s="267">
        <f t="shared" si="6"/>
        <v>7.702151</v>
      </c>
      <c r="E592" s="268"/>
      <c r="F592" s="270">
        <f>IF(Data!C713="",NA(),Data!C713)</f>
        <v>7.65</v>
      </c>
      <c r="G592" s="266">
        <f>IF(Data!E713="","",Data!E713)</f>
        <v>38119</v>
      </c>
      <c r="H592" s="272">
        <f>Data!N$417</f>
        <v>7.34</v>
      </c>
      <c r="I592" s="271">
        <f>(Data!B$737-Data!D$737)</f>
        <v>5.359999999999999</v>
      </c>
      <c r="J592" s="280"/>
      <c r="K592" s="272">
        <f>Data!C$737</f>
        <v>5</v>
      </c>
      <c r="L592" s="280"/>
      <c r="M592" s="273">
        <f>IF(D592="",NA(),(Data!B$737-Data!D$737-IF(D592&gt;K592,D592,K592)))</f>
        <v>-2.3421510000000003</v>
      </c>
      <c r="N592" s="280"/>
      <c r="O592" s="268"/>
      <c r="P592" s="275">
        <f>IF(F592="",NA(),(Data!B$737-Data!D$737-IF(F592&gt;K592,F592,K592)))</f>
        <v>-2.290000000000001</v>
      </c>
      <c r="Q592" s="97"/>
      <c r="S592" s="97"/>
    </row>
    <row r="593" spans="1:19" ht="12.75">
      <c r="A593" s="274"/>
      <c r="B593" s="266">
        <v>38127</v>
      </c>
      <c r="C593" s="276" t="s">
        <v>204</v>
      </c>
      <c r="D593" s="267">
        <f t="shared" si="6"/>
        <v>7.510297</v>
      </c>
      <c r="E593" s="268"/>
      <c r="F593" s="270">
        <f>IF(Data!C714="",NA(),Data!C714)</f>
        <v>7.65</v>
      </c>
      <c r="G593" s="266">
        <f>IF(Data!E714="","",Data!E714)</f>
      </c>
      <c r="H593" s="272">
        <f>Data!N$417</f>
        <v>7.34</v>
      </c>
      <c r="I593" s="271">
        <f>(Data!B$737-Data!D$737)</f>
        <v>5.359999999999999</v>
      </c>
      <c r="J593" s="280"/>
      <c r="K593" s="272">
        <f>Data!C$737</f>
        <v>5</v>
      </c>
      <c r="L593" s="280"/>
      <c r="M593" s="273">
        <f>IF(D593="",NA(),(Data!B$737-Data!D$737-IF(D593&gt;K593,D593,K593)))</f>
        <v>-2.150297</v>
      </c>
      <c r="N593" s="280"/>
      <c r="O593" s="268"/>
      <c r="P593" s="275">
        <f>IF(F593="",NA(),(Data!B$737-Data!D$737-IF(F593&gt;K593,F593,K593)))</f>
        <v>-2.290000000000001</v>
      </c>
      <c r="Q593" s="97"/>
      <c r="S593" s="97"/>
    </row>
    <row r="594" spans="1:19" ht="12.75">
      <c r="A594" s="274"/>
      <c r="B594" s="266">
        <v>38134</v>
      </c>
      <c r="C594" s="276" t="s">
        <v>204</v>
      </c>
      <c r="D594" s="267">
        <f t="shared" si="6"/>
        <v>7.433581</v>
      </c>
      <c r="E594" s="268"/>
      <c r="F594" s="270">
        <f>IF(Data!C715="",NA(),Data!C715)</f>
        <v>7.65</v>
      </c>
      <c r="G594" s="266">
        <f>IF(Data!E715="","",Data!E715)</f>
      </c>
      <c r="H594" s="272">
        <f>Data!N$417</f>
        <v>7.34</v>
      </c>
      <c r="I594" s="271">
        <f>(Data!B$737-Data!D$737)</f>
        <v>5.359999999999999</v>
      </c>
      <c r="J594" s="280"/>
      <c r="K594" s="272">
        <f>Data!C$737</f>
        <v>5</v>
      </c>
      <c r="L594" s="280"/>
      <c r="M594" s="273">
        <f>IF(D594="",NA(),(Data!B$737-Data!D$737-IF(D594&gt;K594,D594,K594)))</f>
        <v>-2.073581000000001</v>
      </c>
      <c r="N594" s="280"/>
      <c r="O594" s="268"/>
      <c r="P594" s="275">
        <f>IF(F594="",NA(),(Data!B$737-Data!D$737-IF(F594&gt;K594,F594,K594)))</f>
        <v>-2.290000000000001</v>
      </c>
      <c r="Q594" s="97"/>
      <c r="S594" s="97"/>
    </row>
    <row r="595" spans="1:19" ht="12.75">
      <c r="A595" s="274"/>
      <c r="B595" s="266">
        <v>38141</v>
      </c>
      <c r="C595" s="276" t="s">
        <v>204</v>
      </c>
      <c r="D595" s="267">
        <f t="shared" si="6"/>
        <v>7.513241407999999</v>
      </c>
      <c r="E595" s="268"/>
      <c r="F595" s="270">
        <f>IF(Data!C716="",NA(),Data!C716)</f>
        <v>7.65</v>
      </c>
      <c r="G595" s="266">
        <f>IF(Data!E716="","",Data!E716)</f>
      </c>
      <c r="H595" s="272">
        <f>Data!N$417</f>
        <v>7.34</v>
      </c>
      <c r="I595" s="271">
        <f>(Data!B$737-Data!D$737)</f>
        <v>5.359999999999999</v>
      </c>
      <c r="J595" s="280"/>
      <c r="K595" s="272">
        <f>Data!C$737</f>
        <v>5</v>
      </c>
      <c r="L595" s="280"/>
      <c r="M595" s="273">
        <f>IF(D595="",NA(),(Data!B$737-Data!D$737-IF(D595&gt;K595,D595,K595)))</f>
        <v>-2.1532414079999995</v>
      </c>
      <c r="N595" s="280"/>
      <c r="O595" s="268"/>
      <c r="P595" s="275">
        <f>IF(F595="",NA(),(Data!B$737-Data!D$737-IF(F595&gt;K595,F595,K595)))</f>
        <v>-2.290000000000001</v>
      </c>
      <c r="Q595" s="97"/>
      <c r="S595" s="97"/>
    </row>
    <row r="596" spans="1:19" ht="12.75">
      <c r="A596" s="274"/>
      <c r="B596" s="266">
        <v>38148</v>
      </c>
      <c r="C596" s="276" t="s">
        <v>204</v>
      </c>
      <c r="D596" s="267">
        <f t="shared" si="6"/>
        <v>7.520417408</v>
      </c>
      <c r="E596" s="268"/>
      <c r="F596" s="270">
        <f>IF(Data!C717="",NA(),Data!C717)</f>
        <v>7.65</v>
      </c>
      <c r="G596" s="266">
        <f>IF(Data!E717="","",Data!E717)</f>
        <v>38148</v>
      </c>
      <c r="H596" s="272">
        <f>Data!N$417</f>
        <v>7.34</v>
      </c>
      <c r="I596" s="271">
        <f>(Data!B$737-Data!D$737)</f>
        <v>5.359999999999999</v>
      </c>
      <c r="J596" s="280"/>
      <c r="K596" s="272">
        <f>Data!C$737</f>
        <v>5</v>
      </c>
      <c r="L596" s="280"/>
      <c r="M596" s="273">
        <f>IF(D596="",NA(),(Data!B$737-Data!D$737-IF(D596&gt;K596,D596,K596)))</f>
        <v>-2.1604174080000007</v>
      </c>
      <c r="N596" s="280"/>
      <c r="O596" s="268"/>
      <c r="P596" s="275">
        <f>IF(F596="",NA(),(Data!B$737-Data!D$737-IF(F596&gt;K596,F596,K596)))</f>
        <v>-2.290000000000001</v>
      </c>
      <c r="Q596" s="97"/>
      <c r="S596" s="97"/>
    </row>
    <row r="597" spans="1:19" ht="12.75">
      <c r="A597" s="274"/>
      <c r="B597" s="266">
        <v>38155</v>
      </c>
      <c r="C597" s="276" t="s">
        <v>204</v>
      </c>
      <c r="D597" s="267">
        <f t="shared" si="6"/>
        <v>7.5366094079999995</v>
      </c>
      <c r="E597" s="268"/>
      <c r="F597" s="270">
        <f>IF(Data!C718="",NA(),Data!C718)</f>
        <v>7.65</v>
      </c>
      <c r="G597" s="266">
        <f>IF(Data!E718="","",Data!E718)</f>
      </c>
      <c r="H597" s="272">
        <f>Data!N$417</f>
        <v>7.34</v>
      </c>
      <c r="I597" s="271">
        <f>(Data!B$737-Data!D$737)</f>
        <v>5.359999999999999</v>
      </c>
      <c r="J597" s="280"/>
      <c r="K597" s="272">
        <f>Data!C$737</f>
        <v>5</v>
      </c>
      <c r="L597" s="280"/>
      <c r="M597" s="273">
        <f>IF(D597="",NA(),(Data!B$737-Data!D$737-IF(D597&gt;K597,D597,K597)))</f>
        <v>-2.176609408</v>
      </c>
      <c r="N597" s="280"/>
      <c r="O597" s="268"/>
      <c r="P597" s="275">
        <f>IF(F597="",NA(),(Data!B$737-Data!D$737-IF(F597&gt;K597,F597,K597)))</f>
        <v>-2.290000000000001</v>
      </c>
      <c r="Q597" s="97"/>
      <c r="S597" s="97"/>
    </row>
    <row r="598" spans="1:19" ht="12.75">
      <c r="A598" s="274"/>
      <c r="B598" s="266">
        <v>38162</v>
      </c>
      <c r="C598" s="276" t="s">
        <v>204</v>
      </c>
      <c r="D598" s="267">
        <f t="shared" si="6"/>
        <v>7.613893408</v>
      </c>
      <c r="E598" s="268"/>
      <c r="F598" s="270">
        <f>IF(Data!C719="",NA(),Data!C719)</f>
        <v>7.65</v>
      </c>
      <c r="G598" s="266">
        <f>IF(Data!E719="","",Data!E719)</f>
      </c>
      <c r="H598" s="272">
        <f>Data!N$417</f>
        <v>7.34</v>
      </c>
      <c r="I598" s="271">
        <f>(Data!B$737-Data!D$737)</f>
        <v>5.359999999999999</v>
      </c>
      <c r="J598" s="280"/>
      <c r="K598" s="272">
        <f>Data!C$737</f>
        <v>5</v>
      </c>
      <c r="L598" s="280"/>
      <c r="M598" s="273">
        <f>IF(D598="",NA(),(Data!B$737-Data!D$737-IF(D598&gt;K598,D598,K598)))</f>
        <v>-2.2538934080000006</v>
      </c>
      <c r="N598" s="280"/>
      <c r="O598" s="268"/>
      <c r="P598" s="275">
        <f>IF(F598="",NA(),(Data!B$737-Data!D$737-IF(F598&gt;K598,F598,K598)))</f>
        <v>-2.290000000000001</v>
      </c>
      <c r="Q598" s="97"/>
      <c r="S598" s="97"/>
    </row>
    <row r="599" spans="1:19" ht="12.75">
      <c r="A599" s="274"/>
      <c r="B599" s="266">
        <v>38169</v>
      </c>
      <c r="C599" s="276" t="s">
        <v>204</v>
      </c>
      <c r="D599" s="267">
        <f t="shared" si="6"/>
        <v>7.55112416</v>
      </c>
      <c r="E599" s="268"/>
      <c r="F599" s="270">
        <f>IF(Data!C720="",NA(),Data!C720)</f>
        <v>7.65</v>
      </c>
      <c r="G599" s="266">
        <f>IF(Data!E720="","",Data!E720)</f>
      </c>
      <c r="H599" s="272">
        <f>Data!N$417</f>
        <v>7.34</v>
      </c>
      <c r="I599" s="271">
        <f>(Data!B$737-Data!D$737)</f>
        <v>5.359999999999999</v>
      </c>
      <c r="J599" s="280"/>
      <c r="K599" s="272">
        <f>Data!C$737</f>
        <v>5</v>
      </c>
      <c r="L599" s="280"/>
      <c r="M599" s="273">
        <f>IF(D599="",NA(),(Data!B$737-Data!D$737-IF(D599&gt;K599,D599,K599)))</f>
        <v>-2.19112416</v>
      </c>
      <c r="N599" s="280"/>
      <c r="O599" s="268"/>
      <c r="P599" s="275">
        <f>IF(F599="",NA(),(Data!B$737-Data!D$737-IF(F599&gt;K599,F599,K599)))</f>
        <v>-2.290000000000001</v>
      </c>
      <c r="Q599" s="97"/>
      <c r="S599" s="97"/>
    </row>
    <row r="600" spans="1:19" ht="12.75">
      <c r="A600" s="274"/>
      <c r="B600" s="266">
        <v>38176</v>
      </c>
      <c r="C600" s="276" t="s">
        <v>204</v>
      </c>
      <c r="D600" s="267">
        <f t="shared" si="6"/>
        <v>7.549500159999999</v>
      </c>
      <c r="E600" s="268"/>
      <c r="F600" s="270">
        <f>IF(Data!C721="",NA(),Data!C721)</f>
        <v>7.65</v>
      </c>
      <c r="G600" s="266">
        <f>IF(Data!E721="","",Data!E721)</f>
      </c>
      <c r="H600" s="272">
        <f>Data!N$417</f>
        <v>7.34</v>
      </c>
      <c r="I600" s="271">
        <f>(Data!B$737-Data!D$737)</f>
        <v>5.359999999999999</v>
      </c>
      <c r="J600" s="280"/>
      <c r="K600" s="272">
        <f>Data!C$737</f>
        <v>5</v>
      </c>
      <c r="L600" s="280"/>
      <c r="M600" s="273">
        <f>IF(D600="",NA(),(Data!B$737-Data!D$737-IF(D600&gt;K600,D600,K600)))</f>
        <v>-2.1895001599999997</v>
      </c>
      <c r="N600" s="280"/>
      <c r="O600" s="268"/>
      <c r="P600" s="275">
        <f>IF(F600="",NA(),(Data!B$737-Data!D$737-IF(F600&gt;K600,F600,K600)))</f>
        <v>-2.290000000000001</v>
      </c>
      <c r="Q600" s="97"/>
      <c r="S600" s="97"/>
    </row>
    <row r="601" spans="1:19" ht="12.75">
      <c r="A601" s="274"/>
      <c r="B601" s="266">
        <v>38183</v>
      </c>
      <c r="C601" s="276" t="s">
        <v>204</v>
      </c>
      <c r="D601" s="267">
        <f t="shared" si="6"/>
        <v>7.50463616</v>
      </c>
      <c r="E601" s="268"/>
      <c r="F601" s="270">
        <f>IF(Data!C722="",NA(),Data!C722)</f>
        <v>7.55</v>
      </c>
      <c r="G601" s="266">
        <f>IF(Data!E722="","",Data!E722)</f>
        <v>38180</v>
      </c>
      <c r="H601" s="272">
        <f>Data!N$417</f>
        <v>7.34</v>
      </c>
      <c r="I601" s="271">
        <f>(Data!B$737-Data!D$737)</f>
        <v>5.359999999999999</v>
      </c>
      <c r="J601" s="280"/>
      <c r="K601" s="272">
        <f>Data!C$737</f>
        <v>5</v>
      </c>
      <c r="L601" s="280"/>
      <c r="M601" s="273">
        <f>IF(D601="",NA(),(Data!B$737-Data!D$737-IF(D601&gt;K601,D601,K601)))</f>
        <v>-2.14463616</v>
      </c>
      <c r="N601" s="280"/>
      <c r="O601" s="268"/>
      <c r="P601" s="275">
        <f>IF(F601="",NA(),(Data!B$737-Data!D$737-IF(F601&gt;K601,F601,K601)))</f>
        <v>-2.1900000000000004</v>
      </c>
      <c r="Q601" s="97"/>
      <c r="S601" s="97"/>
    </row>
    <row r="602" spans="1:19" ht="12.75">
      <c r="A602" s="274"/>
      <c r="B602" s="266">
        <v>38190</v>
      </c>
      <c r="C602" s="276" t="s">
        <v>204</v>
      </c>
      <c r="D602" s="267">
        <f t="shared" si="6"/>
        <v>7.42228416</v>
      </c>
      <c r="E602" s="268"/>
      <c r="F602" s="270">
        <f>IF(Data!C723="",NA(),Data!C723)</f>
        <v>7.55</v>
      </c>
      <c r="G602" s="266">
        <f>IF(Data!E723="","",Data!E723)</f>
      </c>
      <c r="H602" s="272">
        <f>Data!N$417</f>
        <v>7.34</v>
      </c>
      <c r="I602" s="271">
        <f>(Data!B$737-Data!D$737)</f>
        <v>5.359999999999999</v>
      </c>
      <c r="J602" s="280"/>
      <c r="K602" s="272">
        <f>Data!C$737</f>
        <v>5</v>
      </c>
      <c r="L602" s="280"/>
      <c r="M602" s="273">
        <f>IF(D602="",NA(),(Data!B$737-Data!D$737-IF(D602&gt;K602,D602,K602)))</f>
        <v>-2.062284160000001</v>
      </c>
      <c r="N602" s="280"/>
      <c r="O602" s="268"/>
      <c r="P602" s="275">
        <f>IF(F602="",NA(),(Data!B$737-Data!D$737-IF(F602&gt;K602,F602,K602)))</f>
        <v>-2.1900000000000004</v>
      </c>
      <c r="Q602" s="97"/>
      <c r="S602" s="97"/>
    </row>
    <row r="603" spans="1:19" ht="12.75">
      <c r="A603" s="274"/>
      <c r="B603" s="266">
        <v>38197</v>
      </c>
      <c r="C603" s="276" t="s">
        <v>204</v>
      </c>
      <c r="D603" s="267">
        <f>IF(P526="",NA(),SUM(E526:P526))</f>
        <v>7.39895616</v>
      </c>
      <c r="E603" s="268"/>
      <c r="F603" s="270">
        <f>IF(Data!C724="",NA(),Data!C724)</f>
        <v>7.55</v>
      </c>
      <c r="G603" s="266">
        <f>IF(Data!E724="","",Data!E724)</f>
      </c>
      <c r="H603" s="272">
        <f>Data!N$417</f>
        <v>7.34</v>
      </c>
      <c r="I603" s="271">
        <f>(Data!B$737-Data!D$737)</f>
        <v>5.359999999999999</v>
      </c>
      <c r="J603" s="280"/>
      <c r="K603" s="272">
        <f>Data!C$737</f>
        <v>5</v>
      </c>
      <c r="L603" s="280"/>
      <c r="M603" s="273">
        <f>IF(D603="",NA(),(Data!B$737-Data!D$737-IF(D603&gt;K603,D603,K603)))</f>
        <v>-2.0389561600000006</v>
      </c>
      <c r="N603" s="280"/>
      <c r="O603" s="268"/>
      <c r="P603" s="275">
        <f>IF(F603="",NA(),(Data!B$737-Data!D$737-IF(F603&gt;K603,F603,K603)))</f>
        <v>-2.1900000000000004</v>
      </c>
      <c r="Q603" s="97"/>
      <c r="S603" s="97"/>
    </row>
    <row r="604" spans="1:19" ht="12.75">
      <c r="A604" s="274"/>
      <c r="B604" s="266">
        <v>38204</v>
      </c>
      <c r="C604" s="276" t="s">
        <v>204</v>
      </c>
      <c r="D604" s="267">
        <f>IF(P527="",NA(),SUM(E527:P527))</f>
        <v>7.523776831999999</v>
      </c>
      <c r="E604" s="268"/>
      <c r="F604" s="270">
        <f>IF(Data!C725="",NA(),Data!C725)</f>
        <v>7.55</v>
      </c>
      <c r="G604" s="266">
        <f>IF(Data!E725="","",Data!E725)</f>
      </c>
      <c r="H604" s="272">
        <f>Data!N$417</f>
        <v>7.34</v>
      </c>
      <c r="I604" s="271">
        <f>(Data!B$737-Data!D$737)</f>
        <v>5.359999999999999</v>
      </c>
      <c r="J604" s="280"/>
      <c r="K604" s="272">
        <f>Data!C$737</f>
        <v>5</v>
      </c>
      <c r="L604" s="280"/>
      <c r="M604" s="273">
        <f>IF(D604="",NA(),(Data!B$737-Data!D$737-IF(D604&gt;K604,D604,K604)))</f>
        <v>-2.163776832</v>
      </c>
      <c r="N604" s="280"/>
      <c r="O604" s="268"/>
      <c r="P604" s="275">
        <f>IF(F604="",NA(),(Data!B$737-Data!D$737-IF(F604&gt;K604,F604,K604)))</f>
        <v>-2.1900000000000004</v>
      </c>
      <c r="Q604" s="97"/>
      <c r="S604" s="97"/>
    </row>
    <row r="605" spans="1:19" ht="12.75">
      <c r="A605" s="274"/>
      <c r="B605" s="266">
        <v>38211</v>
      </c>
      <c r="C605" s="276" t="s">
        <v>204</v>
      </c>
      <c r="D605" s="267">
        <f>IF(P528="",NA(),SUM(E528:P528))</f>
        <v>7.528128832</v>
      </c>
      <c r="E605" s="268"/>
      <c r="F605" s="270">
        <f>IF(Data!C726="",NA(),Data!C726)</f>
        <v>7.4</v>
      </c>
      <c r="G605" s="266">
        <f>IF(Data!E726="","",Data!E726)</f>
        <v>38211</v>
      </c>
      <c r="H605" s="272">
        <f>Data!N$417</f>
        <v>7.34</v>
      </c>
      <c r="I605" s="271">
        <f>(Data!B$737-Data!D$737)</f>
        <v>5.359999999999999</v>
      </c>
      <c r="J605" s="280"/>
      <c r="K605" s="272">
        <f>Data!C$737</f>
        <v>5</v>
      </c>
      <c r="L605" s="280"/>
      <c r="M605" s="273">
        <f>IF(D605="",NA(),(Data!B$737-Data!D$737-IF(D605&gt;K605,D605,K605)))</f>
        <v>-2.1681288320000007</v>
      </c>
      <c r="N605" s="280"/>
      <c r="O605" s="268"/>
      <c r="P605" s="275">
        <f>IF(F605="",NA(),(Data!B$737-Data!D$737-IF(F605&gt;K605,F605,K605)))</f>
        <v>-2.040000000000001</v>
      </c>
      <c r="Q605" s="97"/>
      <c r="S605" s="97"/>
    </row>
    <row r="606" spans="1:20" ht="12.75">
      <c r="A606" s="274"/>
      <c r="B606" s="266">
        <v>38218</v>
      </c>
      <c r="C606" s="276" t="s">
        <v>204</v>
      </c>
      <c r="D606" s="267">
        <f>IF(P529="",NA(),SUM(E529:P529))</f>
        <v>7.532352832</v>
      </c>
      <c r="E606" s="268"/>
      <c r="F606" s="270">
        <f>IF(Data!C727="",NA(),Data!C727)</f>
        <v>7.4</v>
      </c>
      <c r="G606" s="266">
        <f>IF(Data!G727="","",Data!G727)</f>
      </c>
      <c r="H606" s="272">
        <f>Data!N$417</f>
        <v>7.34</v>
      </c>
      <c r="I606" s="271">
        <f>(Data!B$737-Data!D$737)</f>
        <v>5.359999999999999</v>
      </c>
      <c r="J606" s="280"/>
      <c r="K606" s="272">
        <f>Data!C$737</f>
        <v>5</v>
      </c>
      <c r="L606" s="280"/>
      <c r="M606" s="273">
        <f>IF(D606="",NA(),(Data!B$737-Data!D$737-IF(D606&gt;K606,D606,K606)))</f>
        <v>-2.1723528320000005</v>
      </c>
      <c r="N606" s="280"/>
      <c r="O606" s="268"/>
      <c r="P606" s="275">
        <f>IF(F606="",NA(),(Data!B$737-Data!D$737-IF(F606&gt;K606,F606,K606)))</f>
        <v>-2.040000000000001</v>
      </c>
      <c r="Q606" s="66"/>
      <c r="R606" s="14"/>
      <c r="S606" s="66"/>
      <c r="T606" s="14"/>
    </row>
    <row r="607" spans="1:20" ht="12.75">
      <c r="A607" s="274"/>
      <c r="B607" s="266">
        <v>38225</v>
      </c>
      <c r="C607" s="276" t="s">
        <v>204</v>
      </c>
      <c r="D607" s="267">
        <f>IF(P530="",NA(),SUM(E530:P530))</f>
        <v>7.541824832</v>
      </c>
      <c r="E607" s="268"/>
      <c r="F607" s="270">
        <f>IF(Data!C728="",NA(),Data!C728)</f>
        <v>7.4</v>
      </c>
      <c r="G607" s="266">
        <f>IF(Data!G728="","",Data!G728)</f>
      </c>
      <c r="H607" s="272">
        <f>Data!N$417</f>
        <v>7.34</v>
      </c>
      <c r="I607" s="271">
        <f>(Data!B$737-Data!D$737)</f>
        <v>5.359999999999999</v>
      </c>
      <c r="J607" s="280"/>
      <c r="K607" s="272">
        <f>Data!C$737</f>
        <v>5</v>
      </c>
      <c r="L607" s="280"/>
      <c r="M607" s="273">
        <f>IF(D607="",NA(),(Data!B$737-Data!D$737-IF(D607&gt;K607,D607,K607)))</f>
        <v>-2.181824832</v>
      </c>
      <c r="N607" s="280"/>
      <c r="O607" s="268"/>
      <c r="P607" s="275">
        <f>IF(F607="",NA(),(Data!B$737-Data!D$737-IF(F607&gt;K607,F607,K607)))</f>
        <v>-2.040000000000001</v>
      </c>
      <c r="Q607" s="66" t="s">
        <v>133</v>
      </c>
      <c r="R607" s="14"/>
      <c r="S607" s="66"/>
      <c r="T607" s="14"/>
    </row>
    <row r="608" spans="1:20" ht="13.5" thickBot="1">
      <c r="A608" s="96"/>
      <c r="B608" s="96"/>
      <c r="C608" s="96"/>
      <c r="D608" s="96"/>
      <c r="E608" s="96"/>
      <c r="F608" s="96"/>
      <c r="G608" s="96"/>
      <c r="H608" s="96"/>
      <c r="I608" s="96"/>
      <c r="J608" s="96"/>
      <c r="K608" s="96"/>
      <c r="L608" s="96"/>
      <c r="M608" s="96"/>
      <c r="N608" s="96"/>
      <c r="O608" s="96"/>
      <c r="P608" s="96"/>
      <c r="Q608" s="66"/>
      <c r="R608" s="66"/>
      <c r="S608" s="66"/>
      <c r="T608" s="14"/>
    </row>
    <row r="609" spans="1:20" ht="12.75">
      <c r="A609" s="248" t="s">
        <v>85</v>
      </c>
      <c r="B609" s="168"/>
      <c r="C609" s="98"/>
      <c r="Q609" s="14"/>
      <c r="R609" s="14"/>
      <c r="S609" s="14"/>
      <c r="T609" s="14"/>
    </row>
    <row r="610" spans="1:20" ht="12.75">
      <c r="A610" s="147" t="s">
        <v>140</v>
      </c>
      <c r="B610" s="168"/>
      <c r="C610" s="98"/>
      <c r="D610" s="170"/>
      <c r="Q610" s="14"/>
      <c r="R610" s="14"/>
      <c r="S610" s="14"/>
      <c r="T610" s="14"/>
    </row>
    <row r="611" spans="1:3" ht="12.75">
      <c r="A611" s="145" t="s">
        <v>87</v>
      </c>
      <c r="B611" s="145"/>
      <c r="C611" s="97"/>
    </row>
  </sheetData>
  <mergeCells count="35">
    <mergeCell ref="A27:G27"/>
    <mergeCell ref="A29:G29"/>
    <mergeCell ref="A31:G31"/>
    <mergeCell ref="A3:G3"/>
    <mergeCell ref="A5:C5"/>
    <mergeCell ref="D17:F17"/>
    <mergeCell ref="A25:G25"/>
    <mergeCell ref="A6:E6"/>
    <mergeCell ref="C145:N145"/>
    <mergeCell ref="C147:N147"/>
    <mergeCell ref="C223:D223"/>
    <mergeCell ref="E223:P223"/>
    <mergeCell ref="E225:P225"/>
    <mergeCell ref="E301:P301"/>
    <mergeCell ref="E303:P303"/>
    <mergeCell ref="C380:N380"/>
    <mergeCell ref="C382:N382"/>
    <mergeCell ref="C458:D458"/>
    <mergeCell ref="E458:P458"/>
    <mergeCell ref="E460:P460"/>
    <mergeCell ref="A79:G79"/>
    <mergeCell ref="A81:G81"/>
    <mergeCell ref="A83:G83"/>
    <mergeCell ref="A33:G33"/>
    <mergeCell ref="A35:G35"/>
    <mergeCell ref="B39:C39"/>
    <mergeCell ref="D39:E39"/>
    <mergeCell ref="G39:I39"/>
    <mergeCell ref="B37:C37"/>
    <mergeCell ref="A139:G139"/>
    <mergeCell ref="A141:G141"/>
    <mergeCell ref="A131:G131"/>
    <mergeCell ref="A133:G133"/>
    <mergeCell ref="A135:G135"/>
    <mergeCell ref="A137:G137"/>
  </mergeCells>
  <hyperlinks>
    <hyperlink ref="A3" location="'2004-05 forecast'!A10" display="  ●  Weekly forecast of the season-average farm price received and implied counter-cyclical payment rate."/>
    <hyperlink ref="A5" location="'2004-05 forecast'!A21" display="An explanation of the forecast (table 1)."/>
    <hyperlink ref="A6" location="'2004-05 forecast'!A86" display="A chart of weekly forecasts for the entire marketing year (figure 1)."/>
    <hyperlink ref="A7" location="'2004-05 forecast'!A142" display="Detailed computational steps for the weekly forecasts for the marketing year (tables 2 through 7). "/>
    <hyperlink ref="A3:G3" location="'2003-04 forecast'!A12" display="Weekly forecast of the season-average farm price received and implied counter-cyclical payment (CCP) rate."/>
    <hyperlink ref="A5:C5" location="'2003-04 forecast'!A24" display="An explanation of the forecast (table 1)."/>
    <hyperlink ref="A6:D6" location="'2003-04 forecast'!A77" display="A chart of weekly forecasts for the entire marketing year (figure 1)."/>
    <hyperlink ref="A7:F7" location="'2003-04 forecast'!A129" display="Detailed computational steps for the weekly forecasts for the marketing year (tables 2 through 7)."/>
  </hyperlinks>
  <printOptions/>
  <pageMargins left="0.75" right="0.75" top="1" bottom="1" header="0.5" footer="0.5"/>
  <pageSetup horizontalDpi="600" verticalDpi="600" orientation="portrait" r:id="rId2"/>
  <ignoredErrors>
    <ignoredError sqref="F44 C45:C49 C44 C50 C51:C52 G148 I148 K148 M148" formula="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K133"/>
  <sheetViews>
    <sheetView workbookViewId="0" topLeftCell="A1">
      <selection activeCell="A1" sqref="A1"/>
    </sheetView>
  </sheetViews>
  <sheetFormatPr defaultColWidth="9.140625" defaultRowHeight="12.75"/>
  <cols>
    <col min="1" max="1" width="10.57421875" style="0" customWidth="1"/>
    <col min="2" max="2" width="14.57421875" style="0" customWidth="1"/>
    <col min="3" max="3" width="18.7109375" style="0" customWidth="1"/>
    <col min="4" max="4" width="19.57421875" style="0" customWidth="1"/>
    <col min="5" max="5" width="13.28125" style="0" customWidth="1"/>
    <col min="6" max="6" width="13.140625" style="0" customWidth="1"/>
    <col min="7" max="8" width="19.00390625" style="0" customWidth="1"/>
    <col min="9" max="9" width="15.8515625" style="0" customWidth="1"/>
  </cols>
  <sheetData>
    <row r="1" spans="1:11" ht="18.75">
      <c r="A1" s="5" t="s">
        <v>115</v>
      </c>
      <c r="B1" s="16"/>
      <c r="C1" s="16"/>
      <c r="D1" s="219"/>
      <c r="E1" s="16"/>
      <c r="F1" s="16"/>
      <c r="G1" s="16"/>
      <c r="H1" s="16"/>
      <c r="I1" s="16"/>
      <c r="J1" s="16"/>
      <c r="K1" s="6"/>
    </row>
    <row r="2" spans="1:11" ht="33" customHeight="1">
      <c r="A2" s="434" t="s">
        <v>23</v>
      </c>
      <c r="B2" s="431"/>
      <c r="C2" s="431"/>
      <c r="D2" s="431"/>
      <c r="E2" s="431"/>
      <c r="F2" s="431"/>
      <c r="G2" s="431"/>
      <c r="H2" s="16"/>
      <c r="I2" s="16"/>
      <c r="J2" s="16"/>
      <c r="K2" s="6"/>
    </row>
    <row r="3" spans="1:11" ht="18.75">
      <c r="A3" s="454" t="s">
        <v>24</v>
      </c>
      <c r="B3" s="455"/>
      <c r="C3" s="455"/>
      <c r="D3" s="455"/>
      <c r="E3" s="455"/>
      <c r="F3" s="16"/>
      <c r="G3" s="16"/>
      <c r="H3" s="16"/>
      <c r="I3" s="16"/>
      <c r="J3" s="16"/>
      <c r="K3" s="6"/>
    </row>
    <row r="4" spans="1:11" ht="18.75">
      <c r="A4" s="456" t="s">
        <v>25</v>
      </c>
      <c r="B4" s="455"/>
      <c r="C4" s="455"/>
      <c r="D4" s="455"/>
      <c r="E4" s="16"/>
      <c r="F4" s="219"/>
      <c r="G4" s="16"/>
      <c r="H4" s="16"/>
      <c r="I4" s="16"/>
      <c r="J4" s="16"/>
      <c r="K4" s="6"/>
    </row>
    <row r="5" spans="1:10" ht="18.75">
      <c r="A5" s="186" t="s">
        <v>116</v>
      </c>
      <c r="B5" s="171"/>
      <c r="C5" s="171"/>
      <c r="D5" s="171"/>
      <c r="E5" s="171"/>
      <c r="F5" s="25"/>
      <c r="G5" s="25"/>
      <c r="H5" s="25"/>
      <c r="I5" s="25"/>
      <c r="J5" s="25"/>
    </row>
    <row r="6" ht="12.75" customHeight="1"/>
    <row r="7" spans="1:4" ht="18.75">
      <c r="A7" s="4" t="s">
        <v>24</v>
      </c>
      <c r="B7" s="16"/>
      <c r="C7" s="16"/>
      <c r="D7" s="16"/>
    </row>
    <row r="8" ht="12.75" customHeight="1"/>
    <row r="9" spans="1:10" ht="33" customHeight="1">
      <c r="A9" s="446" t="s">
        <v>58</v>
      </c>
      <c r="B9" s="422"/>
      <c r="C9" s="422"/>
      <c r="D9" s="422"/>
      <c r="E9" s="422"/>
      <c r="F9" s="422"/>
      <c r="G9" s="422"/>
      <c r="H9" s="6"/>
      <c r="I9" s="6"/>
      <c r="J9" s="6"/>
    </row>
    <row r="10" spans="1:10" ht="15.75">
      <c r="A10" s="173" t="s">
        <v>283</v>
      </c>
      <c r="B10" s="174"/>
      <c r="C10" s="174"/>
      <c r="D10" s="174"/>
      <c r="E10" s="174"/>
      <c r="F10" s="174"/>
      <c r="G10" s="174"/>
      <c r="H10" s="262"/>
      <c r="I10" s="6"/>
      <c r="J10" s="6"/>
    </row>
    <row r="11" spans="1:8" ht="12.75" customHeight="1">
      <c r="A11" s="3"/>
      <c r="H11" s="39"/>
    </row>
    <row r="12" spans="1:10" ht="48" customHeight="1">
      <c r="A12" s="423" t="s">
        <v>142</v>
      </c>
      <c r="B12" s="431"/>
      <c r="C12" s="431"/>
      <c r="D12" s="431"/>
      <c r="E12" s="431"/>
      <c r="F12" s="431"/>
      <c r="G12" s="431"/>
      <c r="H12" s="37"/>
      <c r="I12" s="3"/>
      <c r="J12" s="3"/>
    </row>
    <row r="13" spans="1:10" ht="15.75">
      <c r="A13" s="175" t="s">
        <v>184</v>
      </c>
      <c r="B13" s="176"/>
      <c r="C13" s="176"/>
      <c r="D13" s="176"/>
      <c r="E13" s="176"/>
      <c r="F13" s="176"/>
      <c r="G13" s="176"/>
      <c r="H13" s="37"/>
      <c r="I13" s="3"/>
      <c r="J13" s="3"/>
    </row>
    <row r="14" spans="1:8" ht="12.75" customHeight="1">
      <c r="A14" s="37"/>
      <c r="B14" s="37"/>
      <c r="C14" s="37"/>
      <c r="D14" s="37"/>
      <c r="E14" s="37"/>
      <c r="F14" s="37"/>
      <c r="G14" s="37"/>
      <c r="H14" s="37"/>
    </row>
    <row r="15" spans="1:10" ht="33" customHeight="1">
      <c r="A15" s="424" t="s">
        <v>146</v>
      </c>
      <c r="B15" s="431"/>
      <c r="C15" s="431"/>
      <c r="D15" s="431"/>
      <c r="E15" s="431"/>
      <c r="F15" s="431"/>
      <c r="G15" s="431"/>
      <c r="H15" s="37"/>
      <c r="I15" s="38"/>
      <c r="J15" s="3"/>
    </row>
    <row r="16" spans="8:10" ht="12.75" customHeight="1">
      <c r="H16" s="39"/>
      <c r="I16" s="38"/>
      <c r="J16" s="3"/>
    </row>
    <row r="17" spans="1:8" ht="48" customHeight="1">
      <c r="A17" s="432" t="s">
        <v>147</v>
      </c>
      <c r="B17" s="431"/>
      <c r="C17" s="431"/>
      <c r="D17" s="431"/>
      <c r="E17" s="431"/>
      <c r="F17" s="431"/>
      <c r="G17" s="431"/>
      <c r="H17" s="37"/>
    </row>
    <row r="18" spans="1:8" ht="15.75">
      <c r="A18" s="177" t="s">
        <v>90</v>
      </c>
      <c r="B18" s="36"/>
      <c r="C18" s="36"/>
      <c r="D18" s="36"/>
      <c r="E18" s="36"/>
      <c r="F18" s="36"/>
      <c r="G18" s="36"/>
      <c r="H18" s="37"/>
    </row>
    <row r="19" spans="8:9" ht="12.75">
      <c r="H19" s="39"/>
      <c r="I19" s="28"/>
    </row>
    <row r="20" spans="1:8" ht="15.75">
      <c r="A20" s="437" t="s">
        <v>95</v>
      </c>
      <c r="B20" s="437"/>
      <c r="C20" s="437"/>
      <c r="D20" s="437"/>
      <c r="E20" s="437"/>
      <c r="F20" s="437"/>
      <c r="G20" s="437"/>
      <c r="H20" s="37"/>
    </row>
    <row r="21" ht="12.75">
      <c r="H21" s="39"/>
    </row>
    <row r="22" spans="1:8" ht="15.75">
      <c r="A22" s="438" t="s">
        <v>96</v>
      </c>
      <c r="B22" s="438"/>
      <c r="C22" s="438"/>
      <c r="D22" s="438"/>
      <c r="E22" s="438"/>
      <c r="F22" s="438"/>
      <c r="G22" s="438"/>
      <c r="H22" s="41"/>
    </row>
    <row r="23" ht="12.75">
      <c r="H23" s="39"/>
    </row>
    <row r="24" ht="12.75" customHeight="1" thickBot="1">
      <c r="H24" s="39"/>
    </row>
    <row r="25" spans="2:4" ht="16.5" thickBot="1">
      <c r="B25" s="443" t="s">
        <v>148</v>
      </c>
      <c r="C25" s="444"/>
      <c r="D25" s="181">
        <f>LOOKUP("End of Data",Data!$J$34:Data!$J$102,Data!$B$34:Data!$B$102)</f>
        <v>38449</v>
      </c>
    </row>
    <row r="26" spans="1:10" ht="16.5" thickBot="1">
      <c r="A26" s="10" t="s">
        <v>341</v>
      </c>
      <c r="B26" s="11"/>
      <c r="C26" s="11"/>
      <c r="D26" s="11"/>
      <c r="E26" s="11"/>
      <c r="F26" s="11"/>
      <c r="G26" s="11"/>
      <c r="H26" s="11"/>
      <c r="I26" s="11"/>
      <c r="J26" s="13"/>
    </row>
    <row r="27" spans="1:10" ht="15">
      <c r="A27" s="12"/>
      <c r="B27" s="439" t="s">
        <v>149</v>
      </c>
      <c r="C27" s="440"/>
      <c r="D27" s="441" t="s">
        <v>97</v>
      </c>
      <c r="E27" s="441"/>
      <c r="F27" s="55" t="s">
        <v>105</v>
      </c>
      <c r="G27" s="442" t="s">
        <v>98</v>
      </c>
      <c r="H27" s="442"/>
      <c r="I27" s="442"/>
      <c r="J27" s="90"/>
    </row>
    <row r="28" spans="1:10" ht="12.75">
      <c r="A28" s="66" t="s">
        <v>101</v>
      </c>
      <c r="B28" s="199" t="s">
        <v>99</v>
      </c>
      <c r="C28" s="199" t="s">
        <v>100</v>
      </c>
      <c r="D28" s="200" t="s">
        <v>102</v>
      </c>
      <c r="E28" s="200" t="s">
        <v>103</v>
      </c>
      <c r="F28" s="55" t="s">
        <v>104</v>
      </c>
      <c r="G28" s="201" t="s">
        <v>154</v>
      </c>
      <c r="H28" s="201" t="s">
        <v>153</v>
      </c>
      <c r="I28" s="201" t="s">
        <v>155</v>
      </c>
      <c r="J28" s="90"/>
    </row>
    <row r="29" spans="1:10" ht="39" customHeight="1">
      <c r="A29" s="202" t="s">
        <v>107</v>
      </c>
      <c r="B29" s="203" t="s">
        <v>159</v>
      </c>
      <c r="C29" s="203" t="s">
        <v>88</v>
      </c>
      <c r="D29" s="204" t="s">
        <v>27</v>
      </c>
      <c r="E29" s="204" t="s">
        <v>151</v>
      </c>
      <c r="F29" s="205" t="s">
        <v>160</v>
      </c>
      <c r="G29" s="206" t="s">
        <v>152</v>
      </c>
      <c r="H29" s="206" t="s">
        <v>28</v>
      </c>
      <c r="I29" s="206" t="s">
        <v>156</v>
      </c>
      <c r="J29" s="207"/>
    </row>
    <row r="30" spans="2:10" ht="12.75">
      <c r="B30" s="58" t="s">
        <v>158</v>
      </c>
      <c r="C30" s="57"/>
      <c r="D30" s="49"/>
      <c r="E30" s="49"/>
      <c r="F30" s="52"/>
      <c r="G30" s="60"/>
      <c r="H30" s="263" t="s">
        <v>205</v>
      </c>
      <c r="I30" s="263" t="s">
        <v>265</v>
      </c>
      <c r="J30" s="65"/>
    </row>
    <row r="31" spans="1:10" ht="15.75">
      <c r="A31" t="s">
        <v>192</v>
      </c>
      <c r="B31" s="56" t="s">
        <v>204</v>
      </c>
      <c r="C31" s="56">
        <f>IF(B33=0,"",B33)</f>
      </c>
      <c r="D31" s="178">
        <f>Data!C494</f>
        <v>-0.27056</v>
      </c>
      <c r="E31" s="50">
        <f>IF(C31="","",C31+D31)</f>
      </c>
      <c r="F31" s="239">
        <f>LOOKUP("End of Data",Data!$Q$232:Data!$Q$300,Data!E$232:Data!E$300)</f>
        <v>5.84</v>
      </c>
      <c r="G31" s="62">
        <f>IF(F31&gt;0,F31,E31)</f>
        <v>5.84</v>
      </c>
      <c r="H31" s="179">
        <f>Data!C571*100</f>
        <v>7.5600000000000005</v>
      </c>
      <c r="I31" s="63">
        <f aca="true" t="shared" si="0" ref="I31:I42">(G31*H31)/100</f>
        <v>0.44150400000000006</v>
      </c>
      <c r="J31" s="65"/>
    </row>
    <row r="32" spans="1:10" ht="15.75">
      <c r="A32" t="s">
        <v>193</v>
      </c>
      <c r="B32" s="56"/>
      <c r="C32" s="56">
        <f>IF(B33=0,"",B33)</f>
      </c>
      <c r="D32" s="178">
        <f>Data!D494</f>
        <v>-0.3781200000000002</v>
      </c>
      <c r="E32" s="50">
        <f aca="true" t="shared" si="1" ref="E32:E42">IF(C32="","",C32+D32)</f>
      </c>
      <c r="F32" s="239">
        <f>LOOKUP("End of Data",Data!$Q$232:Data!$Q$300,Data!F$232:Data!F$300)</f>
        <v>5.56</v>
      </c>
      <c r="G32" s="62">
        <f>IF(F32&gt;0,F32,E32)</f>
        <v>5.56</v>
      </c>
      <c r="H32" s="179">
        <f>Data!D571*100</f>
        <v>23.899999999999995</v>
      </c>
      <c r="I32" s="63">
        <f t="shared" si="0"/>
        <v>1.3288399999999996</v>
      </c>
      <c r="J32" s="65"/>
    </row>
    <row r="33" spans="1:10" ht="15.75">
      <c r="A33" t="s">
        <v>194</v>
      </c>
      <c r="B33" s="341">
        <f>LOOKUP("End of Data",Data!$J$34:Data!$J$102,Data!C$34:Data!C$102)</f>
        <v>0</v>
      </c>
      <c r="C33" s="56">
        <f>IF(B35=0,"",B35)</f>
      </c>
      <c r="D33" s="178">
        <f>Data!E494</f>
        <v>-0.33858000000000016</v>
      </c>
      <c r="E33" s="50">
        <f t="shared" si="1"/>
      </c>
      <c r="F33" s="239">
        <f>LOOKUP("End of Data",Data!$Q$232:Data!$Q$300,Data!G$232:Data!G$300)</f>
        <v>5.36</v>
      </c>
      <c r="G33" s="62">
        <f aca="true" t="shared" si="2" ref="G33:G42">IF(F33&gt;0,F33,E33)</f>
        <v>5.36</v>
      </c>
      <c r="H33" s="179">
        <f>Data!E571*100</f>
        <v>8.979999999999999</v>
      </c>
      <c r="I33" s="63">
        <f t="shared" si="0"/>
        <v>0.481328</v>
      </c>
      <c r="J33" s="65"/>
    </row>
    <row r="34" spans="1:10" ht="15.75">
      <c r="A34" t="s">
        <v>195</v>
      </c>
      <c r="B34" s="416"/>
      <c r="C34" s="56">
        <f>IF(B35=0,"",B35)</f>
      </c>
      <c r="D34" s="178">
        <f>Data!F494</f>
        <v>-0.23352000000000003</v>
      </c>
      <c r="E34" s="50">
        <f t="shared" si="1"/>
      </c>
      <c r="F34" s="239">
        <f>LOOKUP("End of Data",Data!$Q$232:Data!$Q$300,Data!H$232:Data!H$300)</f>
        <v>5.45</v>
      </c>
      <c r="G34" s="62">
        <f t="shared" si="2"/>
        <v>5.45</v>
      </c>
      <c r="H34" s="179">
        <f>Data!F571*100</f>
        <v>7.760000000000002</v>
      </c>
      <c r="I34" s="63">
        <f t="shared" si="0"/>
        <v>0.4229200000000001</v>
      </c>
      <c r="J34" s="65"/>
    </row>
    <row r="35" spans="1:10" ht="15.75">
      <c r="A35" t="s">
        <v>196</v>
      </c>
      <c r="B35" s="341">
        <f>LOOKUP("End of Data",Data!$J$34:Data!$J$102,Data!D$34:Data!D$102)</f>
        <v>0</v>
      </c>
      <c r="C35" s="56">
        <f>IF(B37=0,"",B37)</f>
      </c>
      <c r="D35" s="178">
        <f>Data!G494</f>
        <v>-0.31834000000000023</v>
      </c>
      <c r="E35" s="50">
        <f t="shared" si="1"/>
      </c>
      <c r="F35" s="239">
        <f>LOOKUP("End of Data",Data!$Q$232:Data!$Q$300,Data!I$232:Data!I$300)</f>
        <v>5.57</v>
      </c>
      <c r="G35" s="62">
        <f t="shared" si="2"/>
        <v>5.57</v>
      </c>
      <c r="H35" s="179">
        <f>Data!G571*100</f>
        <v>15.320000000000004</v>
      </c>
      <c r="I35" s="63">
        <f t="shared" si="0"/>
        <v>0.8533240000000002</v>
      </c>
      <c r="J35" s="65"/>
    </row>
    <row r="36" spans="1:10" ht="15.75">
      <c r="A36" t="s">
        <v>197</v>
      </c>
      <c r="B36" s="417"/>
      <c r="C36" s="56">
        <f>IF(B37=0,"",B37)</f>
      </c>
      <c r="D36" s="178">
        <f>Data!H494</f>
        <v>-0.19810000000000033</v>
      </c>
      <c r="E36" s="50">
        <f t="shared" si="1"/>
      </c>
      <c r="F36" s="239">
        <f>LOOKUP("End of Data",Data!$Q$232:Data!$Q$300,Data!J$232:Data!J$300)</f>
        <v>5.42</v>
      </c>
      <c r="G36" s="62">
        <f t="shared" si="2"/>
        <v>5.42</v>
      </c>
      <c r="H36" s="179">
        <f>Data!H571*100</f>
        <v>6.820000000000001</v>
      </c>
      <c r="I36" s="63">
        <f t="shared" si="0"/>
        <v>0.36964400000000003</v>
      </c>
      <c r="J36" s="65"/>
    </row>
    <row r="37" spans="1:10" ht="15.75">
      <c r="A37" t="s">
        <v>198</v>
      </c>
      <c r="B37" s="341">
        <f>LOOKUP("End of Data",Data!$J$34:Data!$J$102,Data!E$34:Data!E$102)</f>
        <v>0</v>
      </c>
      <c r="C37" s="56">
        <f>IF(B39=0,"",B39)</f>
        <v>6.235</v>
      </c>
      <c r="D37" s="178">
        <f>Data!I494</f>
        <v>-0.2690600000000005</v>
      </c>
      <c r="E37" s="50">
        <f t="shared" si="1"/>
        <v>5.96594</v>
      </c>
      <c r="F37" s="239">
        <f>LOOKUP("End of Data",Data!$Q$232:Data!$Q$300,Data!K$232:Data!K$300)</f>
        <v>6.28</v>
      </c>
      <c r="G37" s="62">
        <f t="shared" si="2"/>
        <v>6.28</v>
      </c>
      <c r="H37" s="179">
        <f>Data!I571*100</f>
        <v>7.120000000000001</v>
      </c>
      <c r="I37" s="63">
        <f t="shared" si="0"/>
        <v>0.4471360000000001</v>
      </c>
      <c r="J37" s="65"/>
    </row>
    <row r="38" spans="1:10" ht="15.75">
      <c r="A38" t="s">
        <v>199</v>
      </c>
      <c r="B38" s="417"/>
      <c r="C38" s="56">
        <f>IF(B39=0,"",B39)</f>
        <v>6.235</v>
      </c>
      <c r="D38" s="178">
        <f>Data!J494</f>
        <v>-0.22798000000000035</v>
      </c>
      <c r="E38" s="50">
        <f t="shared" si="1"/>
        <v>6.00702</v>
      </c>
      <c r="F38" s="239">
        <f>LOOKUP("End of Data",Data!$Q$232:Data!$Q$300,Data!L$232:Data!L$300)</f>
        <v>0</v>
      </c>
      <c r="G38" s="62">
        <f t="shared" si="2"/>
        <v>6.00702</v>
      </c>
      <c r="H38" s="179">
        <f>Data!J571*100</f>
        <v>5.26</v>
      </c>
      <c r="I38" s="63">
        <f t="shared" si="0"/>
        <v>0.315969252</v>
      </c>
      <c r="J38" s="65"/>
    </row>
    <row r="39" spans="1:10" ht="15.75">
      <c r="A39" t="s">
        <v>200</v>
      </c>
      <c r="B39" s="341">
        <f>LOOKUP("End of Data",Data!$J$34:Data!$J$102,Data!F$34:Data!F$102)</f>
        <v>6.235</v>
      </c>
      <c r="C39" s="56">
        <f>IF(B41=0,"",B41)</f>
        <v>6.3175</v>
      </c>
      <c r="D39" s="178">
        <f>Data!K494</f>
        <v>-0.13361999999999963</v>
      </c>
      <c r="E39" s="50">
        <f t="shared" si="1"/>
        <v>6.18388</v>
      </c>
      <c r="F39" s="239">
        <f>LOOKUP("End of Data",Data!$Q$232:Data!$Q$300,Data!M$232:Data!M$300)</f>
        <v>0</v>
      </c>
      <c r="G39" s="62">
        <f t="shared" si="2"/>
        <v>6.18388</v>
      </c>
      <c r="H39" s="179">
        <f>Data!K571*100</f>
        <v>4.36</v>
      </c>
      <c r="I39" s="63">
        <f t="shared" si="0"/>
        <v>0.269617168</v>
      </c>
      <c r="J39" s="65"/>
    </row>
    <row r="40" spans="1:10" ht="15.75">
      <c r="A40" t="s">
        <v>201</v>
      </c>
      <c r="B40" s="417"/>
      <c r="C40" s="56">
        <f>IF(B41=0,"",B41)</f>
        <v>6.3175</v>
      </c>
      <c r="D40" s="178">
        <f>Data!L494</f>
        <v>0.018340000000000068</v>
      </c>
      <c r="E40" s="50">
        <f t="shared" si="1"/>
        <v>6.33584</v>
      </c>
      <c r="F40" s="239">
        <f>LOOKUP("End of Data",Data!$Q$232:Data!$Q$300,Data!N$232:Data!N$300)</f>
        <v>0</v>
      </c>
      <c r="G40" s="62">
        <f t="shared" si="2"/>
        <v>6.33584</v>
      </c>
      <c r="H40" s="179">
        <f>Data!L571*100</f>
        <v>3.82</v>
      </c>
      <c r="I40" s="63">
        <f t="shared" si="0"/>
        <v>0.242029088</v>
      </c>
      <c r="J40" s="65"/>
    </row>
    <row r="41" spans="1:10" ht="15.75">
      <c r="A41" t="s">
        <v>202</v>
      </c>
      <c r="B41" s="341">
        <f>LOOKUP("End of Data",Data!$J$34:Data!$J$102,Data!G$34:Data!G$102)</f>
        <v>6.3175</v>
      </c>
      <c r="C41" s="56">
        <f>IF(B42=0,"",B42)</f>
        <v>6.295</v>
      </c>
      <c r="D41" s="178">
        <f>Data!M494</f>
        <v>0.12294000000000019</v>
      </c>
      <c r="E41" s="50">
        <f t="shared" si="1"/>
        <v>6.41794</v>
      </c>
      <c r="F41" s="239">
        <f>LOOKUP("End of Data",Data!$Q$232:Data!$Q$300,Data!O$232:Data!O$300)</f>
        <v>0</v>
      </c>
      <c r="G41" s="62">
        <f t="shared" si="2"/>
        <v>6.41794</v>
      </c>
      <c r="H41" s="179">
        <f>Data!M571*100</f>
        <v>4.839999999999999</v>
      </c>
      <c r="I41" s="63">
        <f t="shared" si="0"/>
        <v>0.3106282959999999</v>
      </c>
      <c r="J41" s="65"/>
    </row>
    <row r="42" spans="1:10" ht="15.75">
      <c r="A42" t="s">
        <v>203</v>
      </c>
      <c r="B42" s="341">
        <f>LOOKUP("End of Data",Data!$J$34:Data!$J$102,Data!H$34:Data!H$102)</f>
        <v>6.295</v>
      </c>
      <c r="C42" s="56">
        <f>IF(B43=0,"",B43)</f>
        <v>6.1975</v>
      </c>
      <c r="D42" s="178">
        <f>Data!N494</f>
        <v>0.13714000000000012</v>
      </c>
      <c r="E42" s="50">
        <f t="shared" si="1"/>
        <v>6.33464</v>
      </c>
      <c r="F42" s="239">
        <f>LOOKUP("End of Data",Data!$Q$232:Data!$Q$300,Data!P$232:Data!P$300)</f>
        <v>0</v>
      </c>
      <c r="G42" s="62">
        <f t="shared" si="2"/>
        <v>6.33464</v>
      </c>
      <c r="H42" s="179">
        <f>Data!N571*100</f>
        <v>4.240000000000001</v>
      </c>
      <c r="I42" s="63">
        <f t="shared" si="0"/>
        <v>0.2685887360000001</v>
      </c>
      <c r="J42" s="65"/>
    </row>
    <row r="43" spans="1:10" ht="13.5" thickBot="1">
      <c r="A43" s="13" t="s">
        <v>192</v>
      </c>
      <c r="B43" s="342">
        <f>LOOKUP("End of Data",Data!$J$34:Data!$J$102,Data!I$34:Data!I$102)</f>
        <v>6.1975</v>
      </c>
      <c r="C43" s="59"/>
      <c r="D43" s="51"/>
      <c r="E43" s="51"/>
      <c r="F43" s="54"/>
      <c r="G43" s="184" t="s">
        <v>182</v>
      </c>
      <c r="H43" s="180">
        <f>SUM(H31:H42)</f>
        <v>99.98</v>
      </c>
      <c r="I43" s="61"/>
      <c r="J43" s="93"/>
    </row>
    <row r="44" spans="1:10" ht="12.75">
      <c r="A44" s="209"/>
      <c r="B44" s="210"/>
      <c r="C44" s="210"/>
      <c r="D44" s="210"/>
      <c r="E44" s="210"/>
      <c r="F44" s="210"/>
      <c r="G44" s="210"/>
      <c r="H44" s="209"/>
      <c r="I44" s="209"/>
      <c r="J44" s="209"/>
    </row>
    <row r="45" spans="1:10" ht="16.5" thickBot="1">
      <c r="A45" s="67" t="s">
        <v>272</v>
      </c>
      <c r="B45" s="67"/>
      <c r="C45" s="67"/>
      <c r="D45" s="68"/>
      <c r="E45" s="69"/>
      <c r="F45" s="69"/>
      <c r="G45" s="69"/>
      <c r="H45" s="69"/>
      <c r="I45" s="69"/>
      <c r="J45" s="91"/>
    </row>
    <row r="46" spans="1:10" ht="16.5" thickBot="1">
      <c r="A46" s="70"/>
      <c r="B46" s="70"/>
      <c r="C46" s="70"/>
      <c r="D46" s="71"/>
      <c r="E46" s="69"/>
      <c r="F46" s="69"/>
      <c r="G46" s="69"/>
      <c r="H46" s="69"/>
      <c r="I46" s="69"/>
      <c r="J46" s="91"/>
    </row>
    <row r="47" spans="1:10" ht="15" thickBot="1">
      <c r="A47" s="89" t="s">
        <v>163</v>
      </c>
      <c r="B47" s="69"/>
      <c r="C47" s="69"/>
      <c r="D47" s="71"/>
      <c r="E47" s="69"/>
      <c r="F47" s="69"/>
      <c r="G47" s="69"/>
      <c r="H47" s="69"/>
      <c r="I47" s="72">
        <f>SUM(I31:I42)</f>
        <v>5.75152854</v>
      </c>
      <c r="J47" s="91"/>
    </row>
    <row r="48" spans="1:10" ht="12.75">
      <c r="A48" s="69"/>
      <c r="B48" s="69"/>
      <c r="C48" s="69"/>
      <c r="D48" s="73"/>
      <c r="E48" s="69"/>
      <c r="F48" s="69"/>
      <c r="G48" s="69"/>
      <c r="H48" s="69"/>
      <c r="I48" s="69"/>
      <c r="J48" s="91"/>
    </row>
    <row r="49" spans="1:10" ht="16.5" thickBot="1">
      <c r="A49" s="74" t="s">
        <v>65</v>
      </c>
      <c r="B49" s="74"/>
      <c r="C49" s="74"/>
      <c r="D49" s="75"/>
      <c r="E49" s="47"/>
      <c r="F49" s="47"/>
      <c r="G49" s="47"/>
      <c r="H49" s="47"/>
      <c r="I49" s="47"/>
      <c r="J49" s="92"/>
    </row>
    <row r="50" spans="1:10" ht="16.5" thickBot="1">
      <c r="A50" s="76" t="s">
        <v>187</v>
      </c>
      <c r="B50" s="77"/>
      <c r="C50" s="78"/>
      <c r="D50" s="79"/>
      <c r="E50" s="76"/>
      <c r="F50" s="76"/>
      <c r="G50" s="47"/>
      <c r="H50" s="47"/>
      <c r="I50" s="47"/>
      <c r="J50" s="92"/>
    </row>
    <row r="51" spans="1:10" ht="15" thickBot="1">
      <c r="A51" s="47"/>
      <c r="B51" s="211" t="s">
        <v>164</v>
      </c>
      <c r="C51" s="80">
        <f>F51-I51</f>
        <v>-0.39152854000000037</v>
      </c>
      <c r="D51" s="47" t="s">
        <v>166</v>
      </c>
      <c r="E51" s="85"/>
      <c r="F51" s="81">
        <f>Data!B738</f>
        <v>5.8</v>
      </c>
      <c r="G51" s="47" t="s">
        <v>270</v>
      </c>
      <c r="H51" s="47"/>
      <c r="I51" s="81">
        <f>+C53</f>
        <v>6.19152854</v>
      </c>
      <c r="J51" s="92"/>
    </row>
    <row r="52" spans="1:10" ht="14.25">
      <c r="A52" s="47"/>
      <c r="B52" s="212"/>
      <c r="C52" s="79"/>
      <c r="D52" s="47"/>
      <c r="E52" s="76"/>
      <c r="F52" s="47"/>
      <c r="G52" s="47"/>
      <c r="H52" s="47"/>
      <c r="I52" s="47"/>
      <c r="J52" s="92"/>
    </row>
    <row r="53" spans="1:10" ht="12.75">
      <c r="A53" s="47"/>
      <c r="B53" s="213" t="s">
        <v>165</v>
      </c>
      <c r="C53" s="84">
        <f>IF(H55&gt;I55,H55,I55)+E54</f>
        <v>6.19152854</v>
      </c>
      <c r="D53" s="85" t="s">
        <v>268</v>
      </c>
      <c r="E53" s="47"/>
      <c r="F53" s="86" t="s">
        <v>269</v>
      </c>
      <c r="G53" s="82"/>
      <c r="H53" s="47"/>
      <c r="I53" s="47"/>
      <c r="J53" s="92"/>
    </row>
    <row r="54" spans="1:10" ht="15.75">
      <c r="A54" s="76"/>
      <c r="B54" s="47"/>
      <c r="C54" s="79"/>
      <c r="D54" s="47"/>
      <c r="E54" s="84">
        <f>+Data!D738</f>
        <v>0.44</v>
      </c>
      <c r="F54" s="76"/>
      <c r="G54" s="83"/>
      <c r="H54" s="88" t="s">
        <v>168</v>
      </c>
      <c r="I54" s="47" t="s">
        <v>167</v>
      </c>
      <c r="J54" s="92"/>
    </row>
    <row r="55" spans="1:10" ht="12.75">
      <c r="A55" s="82"/>
      <c r="B55" s="82"/>
      <c r="C55" s="82"/>
      <c r="D55" s="47"/>
      <c r="E55" s="47"/>
      <c r="F55" s="47"/>
      <c r="G55" s="82"/>
      <c r="H55" s="84">
        <f>+I47</f>
        <v>5.75152854</v>
      </c>
      <c r="I55" s="84">
        <f>+Data!C738</f>
        <v>5</v>
      </c>
      <c r="J55" s="92"/>
    </row>
    <row r="56" spans="1:10" ht="15" thickBot="1">
      <c r="A56" s="75"/>
      <c r="B56" s="75"/>
      <c r="C56" s="75"/>
      <c r="D56" s="250"/>
      <c r="E56" s="75"/>
      <c r="F56" s="75"/>
      <c r="G56" s="75"/>
      <c r="H56" s="75"/>
      <c r="I56" s="75"/>
      <c r="J56" s="253"/>
    </row>
    <row r="57" spans="1:10" ht="14.25">
      <c r="A57" s="66" t="s">
        <v>1</v>
      </c>
      <c r="B57" s="14"/>
      <c r="C57" s="14"/>
      <c r="D57" s="15"/>
      <c r="E57" s="14"/>
      <c r="F57" s="208"/>
      <c r="G57" s="14"/>
      <c r="H57" s="15"/>
      <c r="I57" s="14"/>
      <c r="J57" s="14"/>
    </row>
    <row r="58" ht="12.75">
      <c r="A58" t="s">
        <v>8</v>
      </c>
    </row>
    <row r="59" ht="12.75">
      <c r="A59" t="s">
        <v>113</v>
      </c>
    </row>
    <row r="60" spans="1:9" ht="12.75">
      <c r="A60" s="281" t="s">
        <v>337</v>
      </c>
      <c r="I60" s="14"/>
    </row>
    <row r="61" ht="12.75">
      <c r="A61" s="97" t="s">
        <v>52</v>
      </c>
    </row>
    <row r="62" ht="12.75">
      <c r="A62" s="97"/>
    </row>
    <row r="63" ht="12.75" customHeight="1">
      <c r="A63" s="97"/>
    </row>
    <row r="64" ht="12.75" customHeight="1"/>
    <row r="65" spans="1:9" ht="12.75" customHeight="1">
      <c r="A65" s="172"/>
      <c r="B65" s="37"/>
      <c r="C65" s="37"/>
      <c r="D65" s="37"/>
      <c r="E65" s="37"/>
      <c r="F65" s="37"/>
      <c r="G65" s="37"/>
      <c r="H65" s="38"/>
      <c r="I65" s="6"/>
    </row>
    <row r="66" spans="1:8" ht="15.75">
      <c r="A66" s="37" t="s">
        <v>25</v>
      </c>
      <c r="B66" s="38"/>
      <c r="C66" s="38"/>
      <c r="D66" s="38"/>
      <c r="E66" s="38"/>
      <c r="F66" s="38"/>
      <c r="G66" s="40"/>
      <c r="H66" s="7"/>
    </row>
    <row r="67" spans="1:8" ht="33" customHeight="1">
      <c r="A67" s="457" t="s">
        <v>294</v>
      </c>
      <c r="B67" s="457"/>
      <c r="C67" s="457"/>
      <c r="D67" s="457"/>
      <c r="E67" s="457"/>
      <c r="F67" s="457"/>
      <c r="G67" s="457"/>
      <c r="H67" s="7"/>
    </row>
    <row r="68" spans="1:7" ht="12.75" customHeight="1">
      <c r="A68" s="37"/>
      <c r="B68" s="37"/>
      <c r="C68" s="37"/>
      <c r="D68" s="37"/>
      <c r="E68" s="37"/>
      <c r="F68" s="39"/>
      <c r="G68" s="39"/>
    </row>
    <row r="69" spans="1:9" ht="33" customHeight="1">
      <c r="A69" s="446" t="s">
        <v>26</v>
      </c>
      <c r="B69" s="422"/>
      <c r="C69" s="422"/>
      <c r="D69" s="422"/>
      <c r="E69" s="422"/>
      <c r="F69" s="422"/>
      <c r="G69" s="422"/>
      <c r="H69" s="6"/>
      <c r="I69" s="6"/>
    </row>
    <row r="70" spans="1:9" ht="15.75">
      <c r="A70" s="173" t="s">
        <v>183</v>
      </c>
      <c r="B70" s="174"/>
      <c r="C70" s="174"/>
      <c r="D70" s="174"/>
      <c r="E70" s="174"/>
      <c r="F70" s="174"/>
      <c r="G70" s="174"/>
      <c r="H70" s="262"/>
      <c r="I70" s="6"/>
    </row>
    <row r="71" spans="1:8" ht="12.75" customHeight="1">
      <c r="A71" s="3"/>
      <c r="H71" s="39"/>
    </row>
    <row r="72" spans="1:9" ht="48" customHeight="1">
      <c r="A72" s="423" t="s">
        <v>142</v>
      </c>
      <c r="B72" s="431"/>
      <c r="C72" s="431"/>
      <c r="D72" s="431"/>
      <c r="E72" s="431"/>
      <c r="F72" s="431"/>
      <c r="G72" s="431"/>
      <c r="H72" s="37"/>
      <c r="I72" s="3"/>
    </row>
    <row r="73" spans="1:9" ht="15.75">
      <c r="A73" s="175" t="s">
        <v>184</v>
      </c>
      <c r="B73" s="176"/>
      <c r="C73" s="176"/>
      <c r="D73" s="176"/>
      <c r="E73" s="176"/>
      <c r="F73" s="176"/>
      <c r="G73" s="176"/>
      <c r="H73" s="37"/>
      <c r="I73" s="3"/>
    </row>
    <row r="74" spans="1:8" ht="12.75" customHeight="1">
      <c r="A74" s="37"/>
      <c r="B74" s="37"/>
      <c r="C74" s="37"/>
      <c r="D74" s="37"/>
      <c r="E74" s="37"/>
      <c r="F74" s="37"/>
      <c r="G74" s="37"/>
      <c r="H74" s="37"/>
    </row>
    <row r="75" spans="1:9" ht="33" customHeight="1">
      <c r="A75" s="424" t="s">
        <v>146</v>
      </c>
      <c r="B75" s="431"/>
      <c r="C75" s="431"/>
      <c r="D75" s="431"/>
      <c r="E75" s="431"/>
      <c r="F75" s="431"/>
      <c r="G75" s="431"/>
      <c r="H75" s="37"/>
      <c r="I75" s="38"/>
    </row>
    <row r="76" spans="8:9" ht="12.75" customHeight="1">
      <c r="H76" s="39"/>
      <c r="I76" s="38"/>
    </row>
    <row r="77" spans="1:8" ht="48" customHeight="1">
      <c r="A77" s="432" t="s">
        <v>147</v>
      </c>
      <c r="B77" s="431"/>
      <c r="C77" s="431"/>
      <c r="D77" s="431"/>
      <c r="E77" s="431"/>
      <c r="F77" s="431"/>
      <c r="G77" s="431"/>
      <c r="H77" s="37"/>
    </row>
    <row r="78" spans="1:8" ht="15.75">
      <c r="A78" s="177" t="s">
        <v>185</v>
      </c>
      <c r="B78" s="36"/>
      <c r="C78" s="36"/>
      <c r="D78" s="36"/>
      <c r="E78" s="36"/>
      <c r="F78" s="37"/>
      <c r="G78" s="37"/>
      <c r="H78" s="37"/>
    </row>
    <row r="79" spans="8:9" ht="12.75">
      <c r="H79" s="39"/>
      <c r="I79" s="28"/>
    </row>
    <row r="80" spans="1:8" ht="15.75">
      <c r="A80" s="437" t="s">
        <v>95</v>
      </c>
      <c r="B80" s="437"/>
      <c r="C80" s="437"/>
      <c r="D80" s="437"/>
      <c r="E80" s="437"/>
      <c r="F80" s="437"/>
      <c r="G80" s="437"/>
      <c r="H80" s="37"/>
    </row>
    <row r="81" ht="12.75">
      <c r="H81" s="39"/>
    </row>
    <row r="82" spans="1:8" ht="15.75">
      <c r="A82" s="438" t="s">
        <v>96</v>
      </c>
      <c r="B82" s="438"/>
      <c r="C82" s="438"/>
      <c r="D82" s="438"/>
      <c r="E82" s="438"/>
      <c r="F82" s="438"/>
      <c r="G82" s="438"/>
      <c r="H82" s="41"/>
    </row>
    <row r="83" ht="12.75" customHeight="1">
      <c r="H83" s="39"/>
    </row>
    <row r="84" ht="12.75" customHeight="1">
      <c r="H84" s="39"/>
    </row>
    <row r="85" ht="12.75" customHeight="1" thickBot="1"/>
    <row r="86" spans="2:4" ht="16.5" thickBot="1">
      <c r="B86" s="443" t="s">
        <v>148</v>
      </c>
      <c r="C86" s="444"/>
      <c r="D86" s="181">
        <f>LOOKUP("End of Data",Data!$J$111:Data!$J$180,Data!$B$111:Data!$B$180)</f>
        <v>38225</v>
      </c>
    </row>
    <row r="87" spans="1:10" ht="16.5" thickBot="1">
      <c r="A87" s="10" t="s">
        <v>345</v>
      </c>
      <c r="B87" s="11"/>
      <c r="C87" s="11"/>
      <c r="D87" s="11"/>
      <c r="E87" s="11"/>
      <c r="F87" s="11"/>
      <c r="G87" s="11"/>
      <c r="H87" s="11"/>
      <c r="I87" s="11"/>
      <c r="J87" s="13"/>
    </row>
    <row r="88" spans="1:10" ht="15">
      <c r="A88" s="12"/>
      <c r="B88" s="439" t="s">
        <v>149</v>
      </c>
      <c r="C88" s="440"/>
      <c r="D88" s="441" t="s">
        <v>97</v>
      </c>
      <c r="E88" s="441"/>
      <c r="F88" s="55" t="s">
        <v>105</v>
      </c>
      <c r="G88" s="442" t="s">
        <v>98</v>
      </c>
      <c r="H88" s="442"/>
      <c r="I88" s="442"/>
      <c r="J88" s="90"/>
    </row>
    <row r="89" spans="1:10" ht="12.75">
      <c r="A89" s="66" t="s">
        <v>101</v>
      </c>
      <c r="B89" s="199" t="s">
        <v>99</v>
      </c>
      <c r="C89" s="199" t="s">
        <v>100</v>
      </c>
      <c r="D89" s="200" t="s">
        <v>102</v>
      </c>
      <c r="E89" s="200" t="s">
        <v>103</v>
      </c>
      <c r="F89" s="55" t="s">
        <v>104</v>
      </c>
      <c r="G89" s="201" t="s">
        <v>154</v>
      </c>
      <c r="H89" s="201" t="s">
        <v>153</v>
      </c>
      <c r="I89" s="201" t="s">
        <v>155</v>
      </c>
      <c r="J89" s="90"/>
    </row>
    <row r="90" spans="1:10" ht="39" customHeight="1">
      <c r="A90" s="202" t="s">
        <v>107</v>
      </c>
      <c r="B90" s="203" t="s">
        <v>159</v>
      </c>
      <c r="C90" s="203" t="s">
        <v>88</v>
      </c>
      <c r="D90" s="204" t="s">
        <v>27</v>
      </c>
      <c r="E90" s="204" t="s">
        <v>151</v>
      </c>
      <c r="F90" s="205" t="s">
        <v>160</v>
      </c>
      <c r="G90" s="206" t="s">
        <v>152</v>
      </c>
      <c r="H90" s="206" t="s">
        <v>28</v>
      </c>
      <c r="I90" s="206" t="s">
        <v>156</v>
      </c>
      <c r="J90" s="207"/>
    </row>
    <row r="91" spans="2:10" ht="12.75">
      <c r="B91" s="58" t="s">
        <v>158</v>
      </c>
      <c r="C91" s="57"/>
      <c r="D91" s="49"/>
      <c r="E91" s="49"/>
      <c r="F91" s="52"/>
      <c r="G91" s="60"/>
      <c r="H91" s="263" t="s">
        <v>205</v>
      </c>
      <c r="I91" s="263" t="s">
        <v>265</v>
      </c>
      <c r="J91" s="331"/>
    </row>
    <row r="92" spans="1:10" ht="15.75">
      <c r="A92" t="s">
        <v>192</v>
      </c>
      <c r="B92" s="56" t="s">
        <v>204</v>
      </c>
      <c r="C92" s="338">
        <f>IF(B94=0,"",B94)</f>
      </c>
      <c r="D92" s="178">
        <f>Data!C493</f>
        <v>-0.23557999999999985</v>
      </c>
      <c r="E92" s="339">
        <f>IF(C92="","",C92+D92)</f>
      </c>
      <c r="F92" s="239">
        <f>LOOKUP("End of Data",Data!$Q$310:Data!$Q$379,Data!E$310:Data!E$379)</f>
        <v>6.06</v>
      </c>
      <c r="G92" s="62">
        <f>IF(F92&gt;0,F92,E92)</f>
        <v>6.06</v>
      </c>
      <c r="H92" s="179">
        <f>Data!$C570*100</f>
        <v>7.6</v>
      </c>
      <c r="I92" s="63">
        <f aca="true" t="shared" si="3" ref="I92:I103">(G92*H92)/100</f>
        <v>0.46055999999999997</v>
      </c>
      <c r="J92" s="90"/>
    </row>
    <row r="93" spans="1:10" ht="15.75">
      <c r="A93" t="s">
        <v>193</v>
      </c>
      <c r="B93" s="56"/>
      <c r="C93" s="338">
        <f>IF(B94=0,"",B94)</f>
      </c>
      <c r="D93" s="178">
        <f>Data!D493</f>
        <v>-0.2906400000000001</v>
      </c>
      <c r="E93" s="339">
        <f aca="true" t="shared" si="4" ref="E93:E103">IF(C93="","",C93+D93)</f>
      </c>
      <c r="F93" s="239">
        <f>LOOKUP("End of Data",Data!$Q$310:Data!$Q$379,Data!F$310:Data!F$379)</f>
        <v>6.61</v>
      </c>
      <c r="G93" s="62">
        <f aca="true" t="shared" si="5" ref="G93:G103">IF(F93&gt;0,F93,E93)</f>
        <v>6.61</v>
      </c>
      <c r="H93" s="179">
        <f>Data!$D570*100</f>
        <v>22.52</v>
      </c>
      <c r="I93" s="63">
        <f t="shared" si="3"/>
        <v>1.488572</v>
      </c>
      <c r="J93" s="90"/>
    </row>
    <row r="94" spans="1:10" ht="15.75">
      <c r="A94" t="s">
        <v>194</v>
      </c>
      <c r="B94" s="246">
        <f>LOOKUP("End of Data",Data!$J$111:Data!$J$180,Data!C$111:Data!C$180)</f>
        <v>0</v>
      </c>
      <c r="C94" s="338">
        <f>IF(B96=0,"",B96)</f>
      </c>
      <c r="D94" s="178">
        <f>Data!E493</f>
        <v>-0.29512000000000016</v>
      </c>
      <c r="E94" s="339">
        <f t="shared" si="4"/>
      </c>
      <c r="F94" s="239">
        <f>LOOKUP("End of Data",Data!$Q$310:Data!$Q$379,Data!G$310:Data!G$379)</f>
        <v>7.05</v>
      </c>
      <c r="G94" s="62">
        <f t="shared" si="5"/>
        <v>7.05</v>
      </c>
      <c r="H94" s="179">
        <f>Data!$E570*100</f>
        <v>8.780000000000001</v>
      </c>
      <c r="I94" s="63">
        <f t="shared" si="3"/>
        <v>0.61899</v>
      </c>
      <c r="J94" s="90"/>
    </row>
    <row r="95" spans="1:10" ht="15.75">
      <c r="A95" t="s">
        <v>195</v>
      </c>
      <c r="B95" s="238"/>
      <c r="C95" s="56">
        <f>IF(B96=0,"",B96)</f>
      </c>
      <c r="D95" s="178">
        <f>Data!F493</f>
        <v>-0.1673</v>
      </c>
      <c r="E95" s="50">
        <f t="shared" si="4"/>
      </c>
      <c r="F95" s="239">
        <f>LOOKUP("End of Data",Data!$Q$310:Data!$Q$379,Data!H$310:Data!H$379)</f>
        <v>7.17</v>
      </c>
      <c r="G95" s="62">
        <f t="shared" si="5"/>
        <v>7.17</v>
      </c>
      <c r="H95" s="179">
        <f>Data!$F570*100</f>
        <v>7.3999999999999995</v>
      </c>
      <c r="I95" s="63">
        <f t="shared" si="3"/>
        <v>0.5305799999999999</v>
      </c>
      <c r="J95" s="90"/>
    </row>
    <row r="96" spans="1:10" ht="15.75">
      <c r="A96" t="s">
        <v>196</v>
      </c>
      <c r="B96" s="246">
        <f>LOOKUP("End of Data",Data!$J$111:Data!$J$180,Data!D$111:Data!D$180)</f>
        <v>0</v>
      </c>
      <c r="C96" s="56">
        <f>IF(B98=0,"",B98)</f>
      </c>
      <c r="D96" s="178">
        <f>Data!G493</f>
        <v>-0.14628000000000013</v>
      </c>
      <c r="E96" s="50">
        <f t="shared" si="4"/>
      </c>
      <c r="F96" s="239">
        <f>LOOKUP("End of Data",Data!$Q$310:Data!$Q$379,Data!I$310:Data!I$379)</f>
        <v>7.34</v>
      </c>
      <c r="G96" s="62">
        <f t="shared" si="5"/>
        <v>7.34</v>
      </c>
      <c r="H96" s="179">
        <f>Data!$G570*100</f>
        <v>13.98</v>
      </c>
      <c r="I96" s="63">
        <f t="shared" si="3"/>
        <v>1.026132</v>
      </c>
      <c r="J96" s="90"/>
    </row>
    <row r="97" spans="1:10" ht="15.75">
      <c r="A97" t="s">
        <v>197</v>
      </c>
      <c r="B97" s="338"/>
      <c r="C97" s="56">
        <f>IF(B98=0,"",B98)</f>
      </c>
      <c r="D97" s="178">
        <f>Data!H493</f>
        <v>-0.14892000000000022</v>
      </c>
      <c r="E97" s="50">
        <f t="shared" si="4"/>
      </c>
      <c r="F97" s="239">
        <f>LOOKUP("End of Data",Data!$Q$310:Data!$Q$379,Data!J$310:Data!J$379)</f>
        <v>8.28</v>
      </c>
      <c r="G97" s="62">
        <f t="shared" si="5"/>
        <v>8.28</v>
      </c>
      <c r="H97" s="179">
        <f>Data!$H570*100</f>
        <v>6.760000000000001</v>
      </c>
      <c r="I97" s="63">
        <f t="shared" si="3"/>
        <v>0.559728</v>
      </c>
      <c r="J97" s="90"/>
    </row>
    <row r="98" spans="1:10" ht="15.75">
      <c r="A98" t="s">
        <v>198</v>
      </c>
      <c r="B98" s="246">
        <f>LOOKUP("End of Data",Data!$J$111:Data!$J$180,Data!E$111:Data!E$180)</f>
        <v>0</v>
      </c>
      <c r="C98" s="56">
        <f>IF(B100=0,"",B100)</f>
      </c>
      <c r="D98" s="178">
        <f>Data!I493</f>
        <v>-0.20134000000000024</v>
      </c>
      <c r="E98" s="50">
        <f t="shared" si="4"/>
      </c>
      <c r="F98" s="239">
        <f>LOOKUP("End of Data",Data!$Q$310:Data!$Q$379,Data!K$310:Data!K$379)</f>
        <v>9.27</v>
      </c>
      <c r="G98" s="62">
        <f t="shared" si="5"/>
        <v>9.27</v>
      </c>
      <c r="H98" s="179">
        <f>Data!$I570*100</f>
        <v>7.539999999999999</v>
      </c>
      <c r="I98" s="63">
        <f t="shared" si="3"/>
        <v>0.698958</v>
      </c>
      <c r="J98" s="90"/>
    </row>
    <row r="99" spans="1:10" ht="15.75">
      <c r="A99" t="s">
        <v>199</v>
      </c>
      <c r="B99" s="56"/>
      <c r="C99" s="56">
        <f>IF(B100=0,"",B100)</f>
      </c>
      <c r="D99" s="178">
        <f>Data!J493</f>
        <v>-0.07968000000000011</v>
      </c>
      <c r="E99" s="50">
        <f t="shared" si="4"/>
      </c>
      <c r="F99" s="239">
        <f>LOOKUP("End of Data",Data!$Q$310:Data!$Q$379,Data!L$310:Data!L$379)</f>
        <v>9.62</v>
      </c>
      <c r="G99" s="62">
        <f t="shared" si="5"/>
        <v>9.62</v>
      </c>
      <c r="H99" s="179">
        <f>Data!$J570*100</f>
        <v>5.539999999999999</v>
      </c>
      <c r="I99" s="63">
        <f t="shared" si="3"/>
        <v>0.5329479999999999</v>
      </c>
      <c r="J99" s="90"/>
    </row>
    <row r="100" spans="1:10" ht="15.75">
      <c r="A100" t="s">
        <v>200</v>
      </c>
      <c r="B100" s="246">
        <f>LOOKUP("End of Data",Data!$J$111:Data!$J$180,Data!F$111:Data!F$180)</f>
        <v>0</v>
      </c>
      <c r="C100" s="56">
        <f>IF(B102=0,"",B102)</f>
      </c>
      <c r="D100" s="178">
        <f>Data!K493</f>
        <v>-0.2185799999999997</v>
      </c>
      <c r="E100" s="50">
        <f t="shared" si="4"/>
      </c>
      <c r="F100" s="239">
        <f>LOOKUP("End of Data",Data!$Q$310:Data!$Q$379,Data!M$310:Data!M$379)</f>
        <v>9.57</v>
      </c>
      <c r="G100" s="62">
        <f t="shared" si="5"/>
        <v>9.57</v>
      </c>
      <c r="H100" s="179">
        <f>Data!$K570*100</f>
        <v>4.76</v>
      </c>
      <c r="I100" s="63">
        <f t="shared" si="3"/>
        <v>0.455532</v>
      </c>
      <c r="J100" s="90"/>
    </row>
    <row r="101" spans="1:10" ht="15.75">
      <c r="A101" t="s">
        <v>201</v>
      </c>
      <c r="B101" s="56"/>
      <c r="C101" s="56">
        <f>IF(B102=0,"",B102)</f>
      </c>
      <c r="D101" s="178">
        <f>Data!L493</f>
        <v>-0.16891999999999996</v>
      </c>
      <c r="E101" s="50">
        <f t="shared" si="4"/>
      </c>
      <c r="F101" s="239">
        <f>LOOKUP("End of Data",Data!$Q$310:Data!$Q$379,Data!N$310:Data!N$379)</f>
        <v>9.05</v>
      </c>
      <c r="G101" s="62">
        <f t="shared" si="5"/>
        <v>9.05</v>
      </c>
      <c r="H101" s="179">
        <f>Data!$L570*100</f>
        <v>4.5600000000000005</v>
      </c>
      <c r="I101" s="63">
        <f t="shared" si="3"/>
        <v>0.4126800000000001</v>
      </c>
      <c r="J101" s="90"/>
    </row>
    <row r="102" spans="1:10" ht="15.75">
      <c r="A102" t="s">
        <v>202</v>
      </c>
      <c r="B102" s="246">
        <f>LOOKUP("End of Data",Data!$J$111:Data!$J$180,Data!G$111:Data!G$180)</f>
        <v>0</v>
      </c>
      <c r="C102" s="56">
        <f>IF(B103=0,"",B103)</f>
      </c>
      <c r="D102" s="178">
        <f>Data!M493</f>
        <v>-0.13287999999999994</v>
      </c>
      <c r="E102" s="50">
        <f t="shared" si="4"/>
      </c>
      <c r="F102" s="239">
        <f>LOOKUP("End of Data",Data!$Q$310:Data!$Q$379,Data!O$310:Data!O$379)</f>
        <v>8.21</v>
      </c>
      <c r="G102" s="62">
        <f t="shared" si="5"/>
        <v>8.21</v>
      </c>
      <c r="H102" s="179">
        <f>Data!$M570*100</f>
        <v>5.439999999999999</v>
      </c>
      <c r="I102" s="63">
        <f t="shared" si="3"/>
        <v>0.4466239999999999</v>
      </c>
      <c r="J102" s="90"/>
    </row>
    <row r="103" spans="1:10" ht="15.75">
      <c r="A103" t="s">
        <v>203</v>
      </c>
      <c r="B103" s="246">
        <f>LOOKUP("End of Data",Data!$J$111:Data!$J$180,Data!H$111:Data!H$180)</f>
        <v>0</v>
      </c>
      <c r="C103" s="56">
        <f>IF(B104=0,"",B104)</f>
        <v>6.1675</v>
      </c>
      <c r="D103" s="178">
        <f>Data!N493</f>
        <v>-0.10263999999999988</v>
      </c>
      <c r="E103" s="50">
        <f t="shared" si="4"/>
        <v>6.06486</v>
      </c>
      <c r="F103" s="239">
        <f>LOOKUP("End of Data",Data!$Q$310:Data!$Q$379,Data!P$310:Data!P$379)</f>
        <v>0</v>
      </c>
      <c r="G103" s="62">
        <f t="shared" si="5"/>
        <v>6.06486</v>
      </c>
      <c r="H103" s="179">
        <f>Data!$N570*100</f>
        <v>5.12</v>
      </c>
      <c r="I103" s="63">
        <f t="shared" si="3"/>
        <v>0.310520832</v>
      </c>
      <c r="J103" s="90"/>
    </row>
    <row r="104" spans="1:10" ht="16.5" thickBot="1">
      <c r="A104" s="13" t="s">
        <v>192</v>
      </c>
      <c r="B104" s="247">
        <f>LOOKUP("End of Data",Data!$J$111:Data!$J$180,Data!I$111:Data!I$180)</f>
        <v>6.1675</v>
      </c>
      <c r="C104" s="59"/>
      <c r="D104" s="51"/>
      <c r="E104" s="51"/>
      <c r="F104" s="54"/>
      <c r="G104" s="64" t="s">
        <v>182</v>
      </c>
      <c r="H104" s="180">
        <f>SUM(H92:H103)</f>
        <v>100.00000000000001</v>
      </c>
      <c r="I104" s="61"/>
      <c r="J104" s="93"/>
    </row>
    <row r="105" spans="1:10" ht="12.75">
      <c r="A105" s="332"/>
      <c r="B105" s="333"/>
      <c r="C105" s="333"/>
      <c r="D105" s="333"/>
      <c r="E105" s="333"/>
      <c r="F105" s="333"/>
      <c r="G105" s="333"/>
      <c r="H105" s="332"/>
      <c r="I105" s="332"/>
      <c r="J105" s="334"/>
    </row>
    <row r="106" spans="1:10" ht="16.5" thickBot="1">
      <c r="A106" s="67" t="s">
        <v>272</v>
      </c>
      <c r="B106" s="67"/>
      <c r="C106" s="67"/>
      <c r="D106" s="68"/>
      <c r="E106" s="69"/>
      <c r="F106" s="69"/>
      <c r="G106" s="69"/>
      <c r="H106" s="69"/>
      <c r="I106" s="69"/>
      <c r="J106" s="91"/>
    </row>
    <row r="107" spans="1:10" ht="16.5" thickBot="1">
      <c r="A107" s="70"/>
      <c r="B107" s="70"/>
      <c r="C107" s="70"/>
      <c r="D107" s="71"/>
      <c r="E107" s="69"/>
      <c r="F107" s="69"/>
      <c r="G107" s="69"/>
      <c r="H107" s="69"/>
      <c r="I107" s="69"/>
      <c r="J107" s="91"/>
    </row>
    <row r="108" spans="1:10" ht="15" thickBot="1">
      <c r="A108" s="89" t="s">
        <v>163</v>
      </c>
      <c r="B108" s="69"/>
      <c r="C108" s="69"/>
      <c r="D108" s="71"/>
      <c r="E108" s="69"/>
      <c r="F108" s="69"/>
      <c r="G108" s="69"/>
      <c r="H108" s="69"/>
      <c r="I108" s="72">
        <f>SUM(I92:I103)</f>
        <v>7.541824832</v>
      </c>
      <c r="J108" s="91"/>
    </row>
    <row r="109" spans="1:10" ht="12.75">
      <c r="A109" s="69"/>
      <c r="B109" s="69"/>
      <c r="C109" s="69"/>
      <c r="D109" s="73"/>
      <c r="E109" s="69"/>
      <c r="F109" s="69"/>
      <c r="G109" s="69"/>
      <c r="H109" s="69"/>
      <c r="I109" s="69"/>
      <c r="J109" s="91"/>
    </row>
    <row r="110" spans="1:10" ht="16.5" thickBot="1">
      <c r="A110" s="74" t="s">
        <v>65</v>
      </c>
      <c r="B110" s="74"/>
      <c r="C110" s="74"/>
      <c r="D110" s="75"/>
      <c r="E110" s="47"/>
      <c r="F110" s="47"/>
      <c r="G110" s="47"/>
      <c r="H110" s="47"/>
      <c r="I110" s="47"/>
      <c r="J110" s="92"/>
    </row>
    <row r="111" spans="1:10" ht="16.5" thickBot="1">
      <c r="A111" s="76" t="s">
        <v>187</v>
      </c>
      <c r="B111" s="77"/>
      <c r="C111" s="78"/>
      <c r="D111" s="79"/>
      <c r="E111" s="76"/>
      <c r="F111" s="76"/>
      <c r="G111" s="47"/>
      <c r="H111" s="47"/>
      <c r="I111" s="47"/>
      <c r="J111" s="92"/>
    </row>
    <row r="112" spans="1:10" ht="15" thickBot="1">
      <c r="A112" s="47"/>
      <c r="B112" s="211" t="s">
        <v>164</v>
      </c>
      <c r="C112" s="80">
        <f>F112-I112</f>
        <v>-2.181824832</v>
      </c>
      <c r="D112" s="47" t="s">
        <v>166</v>
      </c>
      <c r="E112" s="85"/>
      <c r="F112" s="81">
        <f>Data!B737</f>
        <v>5.8</v>
      </c>
      <c r="G112" s="47" t="s">
        <v>270</v>
      </c>
      <c r="H112" s="47"/>
      <c r="I112" s="81">
        <f>+C114</f>
        <v>7.981824832</v>
      </c>
      <c r="J112" s="92"/>
    </row>
    <row r="113" spans="1:10" ht="14.25">
      <c r="A113" s="76"/>
      <c r="B113" s="212"/>
      <c r="C113" s="79"/>
      <c r="D113" s="47"/>
      <c r="E113" s="76"/>
      <c r="F113" s="47"/>
      <c r="G113" s="47"/>
      <c r="H113" s="47"/>
      <c r="I113" s="47"/>
      <c r="J113" s="92"/>
    </row>
    <row r="114" spans="1:10" ht="12.75">
      <c r="A114" s="86"/>
      <c r="B114" s="213" t="s">
        <v>165</v>
      </c>
      <c r="C114" s="84">
        <f>IF(H116&gt;I116,H116,I116)+E115</f>
        <v>7.981824832</v>
      </c>
      <c r="D114" s="85" t="s">
        <v>268</v>
      </c>
      <c r="E114" s="47"/>
      <c r="F114" s="86" t="s">
        <v>269</v>
      </c>
      <c r="G114" s="82"/>
      <c r="H114" s="47"/>
      <c r="I114" s="47"/>
      <c r="J114" s="92"/>
    </row>
    <row r="115" spans="1:10" ht="15.75">
      <c r="A115" s="76"/>
      <c r="B115" s="47"/>
      <c r="C115" s="79"/>
      <c r="D115" s="47"/>
      <c r="E115" s="84">
        <f>+Data!D737</f>
        <v>0.44</v>
      </c>
      <c r="F115" s="76"/>
      <c r="G115" s="83"/>
      <c r="H115" s="88" t="s">
        <v>168</v>
      </c>
      <c r="I115" s="47" t="s">
        <v>167</v>
      </c>
      <c r="J115" s="92"/>
    </row>
    <row r="116" spans="1:10" ht="12.75">
      <c r="A116" s="82"/>
      <c r="B116" s="82"/>
      <c r="C116" s="82"/>
      <c r="D116" s="47"/>
      <c r="E116" s="47"/>
      <c r="F116" s="47"/>
      <c r="G116" s="82"/>
      <c r="H116" s="84">
        <f>+I108</f>
        <v>7.541824832</v>
      </c>
      <c r="I116" s="84">
        <f>+Data!C737</f>
        <v>5</v>
      </c>
      <c r="J116" s="92"/>
    </row>
    <row r="117" spans="1:10" ht="15" thickBot="1">
      <c r="A117" s="75"/>
      <c r="B117" s="75"/>
      <c r="C117" s="75"/>
      <c r="D117" s="250"/>
      <c r="E117" s="75"/>
      <c r="F117" s="251"/>
      <c r="G117" s="75"/>
      <c r="H117" s="250"/>
      <c r="I117" s="75"/>
      <c r="J117" s="252"/>
    </row>
    <row r="118" ht="12.75">
      <c r="A118" s="66" t="s">
        <v>1</v>
      </c>
    </row>
    <row r="119" ht="12.75">
      <c r="A119" t="s">
        <v>8</v>
      </c>
    </row>
    <row r="120" ht="12.75">
      <c r="A120" t="s">
        <v>113</v>
      </c>
    </row>
    <row r="121" ht="12.75">
      <c r="A121" s="281" t="s">
        <v>337</v>
      </c>
    </row>
    <row r="122" ht="12.75">
      <c r="A122" s="97" t="s">
        <v>52</v>
      </c>
    </row>
    <row r="123" ht="12.75">
      <c r="A123" s="97"/>
    </row>
    <row r="124" spans="1:10" ht="15.75">
      <c r="A124" s="43"/>
      <c r="B124" s="44"/>
      <c r="C124" s="44"/>
      <c r="D124" s="44"/>
      <c r="E124" s="39"/>
      <c r="F124" s="43"/>
      <c r="G124" s="45"/>
      <c r="H124" s="46"/>
      <c r="I124" s="39"/>
      <c r="J124" s="15"/>
    </row>
    <row r="125" spans="1:10" ht="14.25">
      <c r="A125" s="43"/>
      <c r="B125" s="42"/>
      <c r="C125" s="44"/>
      <c r="D125" s="42"/>
      <c r="E125" s="39"/>
      <c r="F125" s="42"/>
      <c r="G125" s="42"/>
      <c r="H125" s="42"/>
      <c r="I125" s="39"/>
      <c r="J125" s="14"/>
    </row>
    <row r="126" spans="1:10" ht="12.75">
      <c r="A126" s="42"/>
      <c r="B126" s="42"/>
      <c r="C126" s="42"/>
      <c r="D126" s="39"/>
      <c r="E126" s="39"/>
      <c r="F126" s="39"/>
      <c r="G126" s="39"/>
      <c r="H126" s="39"/>
      <c r="I126" s="39"/>
      <c r="J126" s="14"/>
    </row>
    <row r="127" spans="1:10" ht="12.75">
      <c r="A127" s="42"/>
      <c r="B127" s="42"/>
      <c r="C127" s="42"/>
      <c r="D127" s="39"/>
      <c r="E127" s="39"/>
      <c r="F127" s="39"/>
      <c r="G127" s="39"/>
      <c r="H127" s="39"/>
      <c r="I127" s="39"/>
      <c r="J127" s="14"/>
    </row>
    <row r="128" spans="1:10" ht="14.25">
      <c r="A128" s="42"/>
      <c r="B128" s="42"/>
      <c r="C128" s="42"/>
      <c r="D128" s="44"/>
      <c r="E128" s="42"/>
      <c r="F128" s="46"/>
      <c r="G128" s="42"/>
      <c r="H128" s="44"/>
      <c r="I128" s="42"/>
      <c r="J128" s="14"/>
    </row>
    <row r="129" spans="1:9" ht="12.75">
      <c r="A129" s="39"/>
      <c r="B129" s="39"/>
      <c r="C129" s="39"/>
      <c r="D129" s="39"/>
      <c r="E129" s="39"/>
      <c r="F129" s="39"/>
      <c r="G129" s="39"/>
      <c r="H129" s="39"/>
      <c r="I129" s="39"/>
    </row>
    <row r="130" spans="1:9" ht="12.75">
      <c r="A130" s="39"/>
      <c r="B130" s="39"/>
      <c r="C130" s="39"/>
      <c r="D130" s="39"/>
      <c r="E130" s="39"/>
      <c r="F130" s="39"/>
      <c r="G130" s="39"/>
      <c r="H130" s="39"/>
      <c r="I130" s="42"/>
    </row>
    <row r="131" spans="1:9" ht="12.75">
      <c r="A131" s="39"/>
      <c r="B131" s="39"/>
      <c r="C131" s="39"/>
      <c r="D131" s="39"/>
      <c r="E131" s="39"/>
      <c r="F131" s="39"/>
      <c r="G131" s="39"/>
      <c r="H131" s="39"/>
      <c r="I131" s="39"/>
    </row>
    <row r="132" spans="1:9" ht="12.75">
      <c r="A132" s="39"/>
      <c r="B132" s="39"/>
      <c r="C132" s="39"/>
      <c r="D132" s="39"/>
      <c r="E132" s="39"/>
      <c r="F132" s="39"/>
      <c r="G132" s="39"/>
      <c r="H132" s="39"/>
      <c r="I132" s="39"/>
    </row>
    <row r="133" spans="1:9" ht="12.75">
      <c r="A133" s="39"/>
      <c r="B133" s="39"/>
      <c r="C133" s="39"/>
      <c r="D133" s="39"/>
      <c r="E133" s="39"/>
      <c r="F133" s="39"/>
      <c r="G133" s="39"/>
      <c r="H133" s="39"/>
      <c r="I133" s="39"/>
    </row>
  </sheetData>
  <mergeCells count="24">
    <mergeCell ref="B88:C88"/>
    <mergeCell ref="D88:E88"/>
    <mergeCell ref="G88:I88"/>
    <mergeCell ref="B27:C27"/>
    <mergeCell ref="D27:E27"/>
    <mergeCell ref="G27:I27"/>
    <mergeCell ref="A72:G72"/>
    <mergeCell ref="A75:G75"/>
    <mergeCell ref="A77:G77"/>
    <mergeCell ref="A2:G2"/>
    <mergeCell ref="A9:G9"/>
    <mergeCell ref="A69:G69"/>
    <mergeCell ref="A12:G12"/>
    <mergeCell ref="A15:G15"/>
    <mergeCell ref="A17:G17"/>
    <mergeCell ref="A20:G20"/>
    <mergeCell ref="A3:E3"/>
    <mergeCell ref="A4:D4"/>
    <mergeCell ref="A67:G67"/>
    <mergeCell ref="A22:G22"/>
    <mergeCell ref="B25:C25"/>
    <mergeCell ref="B86:C86"/>
    <mergeCell ref="A80:G80"/>
    <mergeCell ref="A82:G82"/>
  </mergeCells>
  <hyperlinks>
    <hyperlink ref="A4" location="'Change forecast'!A66" display="How to change the forecast for marketing year 2003/04 (table 2)"/>
    <hyperlink ref="A3" location="'Change forecast'!A7" display="How to change the most recent forecast for marketing year 2004/05 (table 1)"/>
  </hyperlinks>
  <printOptions/>
  <pageMargins left="0.75" right="0.75" top="1" bottom="1" header="0.5" footer="0.5"/>
  <pageSetup fitToHeight="5" fitToWidth="1" horizontalDpi="600" verticalDpi="600" orientation="landscape" scale="79" r:id="rId2"/>
  <ignoredErrors>
    <ignoredError sqref="C39:C40 C32:C37 C93:C100" formula="1"/>
  </ignoredErrors>
  <drawing r:id="rId1"/>
</worksheet>
</file>

<file path=xl/worksheets/sheet4.xml><?xml version="1.0" encoding="utf-8"?>
<worksheet xmlns="http://schemas.openxmlformats.org/spreadsheetml/2006/main" xmlns:r="http://schemas.openxmlformats.org/officeDocument/2006/relationships">
  <dimension ref="A1:L28"/>
  <sheetViews>
    <sheetView workbookViewId="0" topLeftCell="A1">
      <selection activeCell="A1" sqref="A1"/>
    </sheetView>
  </sheetViews>
  <sheetFormatPr defaultColWidth="9.140625" defaultRowHeight="12.75"/>
  <cols>
    <col min="1" max="1" width="100.7109375" style="0" customWidth="1"/>
  </cols>
  <sheetData>
    <row r="1" spans="1:8" ht="18.75">
      <c r="A1" s="5" t="s">
        <v>121</v>
      </c>
      <c r="B1" s="340"/>
      <c r="C1" s="24"/>
      <c r="D1" s="24"/>
      <c r="E1" s="24"/>
      <c r="F1" s="24"/>
      <c r="G1" s="24"/>
      <c r="H1" s="24"/>
    </row>
    <row r="2" spans="1:7" ht="15.75">
      <c r="A2" s="286" t="s">
        <v>42</v>
      </c>
      <c r="B2" s="219"/>
      <c r="C2" s="24"/>
      <c r="D2" s="24"/>
      <c r="E2" s="24"/>
      <c r="F2" s="24"/>
      <c r="G2" s="24"/>
    </row>
    <row r="3" spans="1:7" ht="15.75">
      <c r="A3" s="282" t="s">
        <v>36</v>
      </c>
      <c r="C3" s="24"/>
      <c r="D3" s="24"/>
      <c r="E3" s="24"/>
      <c r="F3" s="24"/>
      <c r="G3" s="24"/>
    </row>
    <row r="4" spans="1:7" ht="15.75">
      <c r="A4" s="282" t="s">
        <v>37</v>
      </c>
      <c r="B4" s="24"/>
      <c r="C4" s="24"/>
      <c r="D4" s="24"/>
      <c r="E4" s="24"/>
      <c r="F4" s="24"/>
      <c r="G4" s="24"/>
    </row>
    <row r="5" spans="1:7" ht="15.75">
      <c r="A5" s="282" t="s">
        <v>38</v>
      </c>
      <c r="B5" s="24"/>
      <c r="C5" s="24"/>
      <c r="D5" s="24"/>
      <c r="E5" s="24"/>
      <c r="F5" s="24"/>
      <c r="G5" s="24"/>
    </row>
    <row r="6" spans="1:7" ht="15.75">
      <c r="A6" s="282" t="s">
        <v>40</v>
      </c>
      <c r="B6" s="24"/>
      <c r="C6" s="24"/>
      <c r="D6" s="24"/>
      <c r="E6" s="24"/>
      <c r="F6" s="24"/>
      <c r="G6" s="24"/>
    </row>
    <row r="7" spans="1:7" ht="15.75">
      <c r="A7" s="282" t="s">
        <v>39</v>
      </c>
      <c r="B7" s="24"/>
      <c r="C7" s="24"/>
      <c r="D7" s="24"/>
      <c r="E7" s="24"/>
      <c r="F7" s="24"/>
      <c r="G7" s="24"/>
    </row>
    <row r="8" spans="1:7" ht="15.75">
      <c r="A8" s="282" t="s">
        <v>48</v>
      </c>
      <c r="B8" s="24"/>
      <c r="C8" s="24"/>
      <c r="D8" s="24"/>
      <c r="E8" s="24"/>
      <c r="F8" s="24"/>
      <c r="G8" s="24"/>
    </row>
    <row r="10" ht="157.5">
      <c r="A10" s="283" t="s">
        <v>5</v>
      </c>
    </row>
    <row r="11" ht="15.75">
      <c r="A11" s="3" t="s">
        <v>188</v>
      </c>
    </row>
    <row r="12" spans="1:11" ht="47.25">
      <c r="A12" s="283" t="s">
        <v>342</v>
      </c>
      <c r="B12" s="24"/>
      <c r="C12" s="24"/>
      <c r="D12" s="24"/>
      <c r="E12" s="24"/>
      <c r="F12" s="24"/>
      <c r="G12" s="24"/>
      <c r="H12" s="24"/>
      <c r="I12" s="24"/>
      <c r="J12" s="24"/>
      <c r="K12" s="24"/>
    </row>
    <row r="13" ht="15.75">
      <c r="A13" s="284" t="s">
        <v>30</v>
      </c>
    </row>
    <row r="14" ht="67.5" customHeight="1">
      <c r="A14" s="197" t="s">
        <v>57</v>
      </c>
    </row>
    <row r="15" ht="15.75">
      <c r="A15" s="284" t="s">
        <v>35</v>
      </c>
    </row>
    <row r="16" ht="15.75">
      <c r="A16" s="8" t="s">
        <v>31</v>
      </c>
    </row>
    <row r="17" ht="15.75">
      <c r="A17" s="284" t="s">
        <v>32</v>
      </c>
    </row>
    <row r="18" ht="15.75">
      <c r="A18" s="3" t="s">
        <v>33</v>
      </c>
    </row>
    <row r="19" spans="1:12" ht="15.75">
      <c r="A19" s="285" t="s">
        <v>34</v>
      </c>
      <c r="B19" s="24"/>
      <c r="C19" s="24"/>
      <c r="D19" s="24"/>
      <c r="E19" s="24"/>
      <c r="F19" s="24"/>
      <c r="G19" s="24"/>
      <c r="H19" s="24"/>
      <c r="I19" s="24"/>
      <c r="J19" s="24"/>
      <c r="K19" s="24"/>
      <c r="L19" s="24"/>
    </row>
    <row r="20" ht="15.75">
      <c r="A20" s="3"/>
    </row>
    <row r="21" ht="94.5">
      <c r="A21" s="283" t="s">
        <v>343</v>
      </c>
    </row>
    <row r="22" spans="1:7" ht="15.75">
      <c r="A22" s="285" t="s">
        <v>293</v>
      </c>
      <c r="B22" s="336"/>
      <c r="C22" s="336"/>
      <c r="D22" s="336"/>
      <c r="E22" s="336"/>
      <c r="F22" s="336"/>
      <c r="G22" s="336"/>
    </row>
    <row r="23" ht="15.75">
      <c r="A23" s="285"/>
    </row>
    <row r="24" ht="78.75">
      <c r="A24" s="283" t="s">
        <v>344</v>
      </c>
    </row>
    <row r="26" ht="31.5">
      <c r="A26" s="283" t="s">
        <v>6</v>
      </c>
    </row>
    <row r="28" ht="63">
      <c r="A28" s="283" t="s">
        <v>7</v>
      </c>
    </row>
  </sheetData>
  <hyperlinks>
    <hyperlink ref="A13" r:id="rId1" display="http://www.ers.usda.gov/Briefing/FarmPolicy/CounterCyclicalPay.htm"/>
    <hyperlink ref="A17" r:id="rId2" display="http://www.ers.usda.gov/Briefing/FarmPolicy/"/>
    <hyperlink ref="A19" r:id="rId3" display="http://www.ers.usda.gov/Features/farmbill/titles/titleIcommodities.htm"/>
    <hyperlink ref="A15" r:id="rId4" display="http://www.ers.usda.gov/features/farmbill/2002glossary.htm"/>
    <hyperlink ref="A3" location="Definitions!A10" display="Basis"/>
    <hyperlink ref="A4" location="Definitions!A12" display="Counter-cyclical payment rate"/>
    <hyperlink ref="A5" location="Definitions!A21" display="Futures price "/>
    <hyperlink ref="A6" location="Definitions!A24" display="Marketing weights"/>
    <hyperlink ref="A7" location="Definitions!A26" display="Marketing year"/>
    <hyperlink ref="A8" location="Definitions!A28" display="Season-average price received"/>
    <hyperlink ref="A22:G22" r:id="rId5" display="http://cbotdataexchange.if5.com/"/>
  </hyperlinks>
  <printOptions/>
  <pageMargins left="0.5" right="0.5" top="0.75" bottom="0.75" header="0.5" footer="0.5"/>
  <pageSetup horizontalDpi="600" verticalDpi="600" orientation="portrait" r:id="rId6"/>
</worksheet>
</file>

<file path=xl/worksheets/sheet5.xml><?xml version="1.0" encoding="utf-8"?>
<worksheet xmlns="http://schemas.openxmlformats.org/spreadsheetml/2006/main" xmlns:r="http://schemas.openxmlformats.org/officeDocument/2006/relationships">
  <sheetPr>
    <pageSetUpPr fitToPage="1"/>
  </sheetPr>
  <dimension ref="A1:N93"/>
  <sheetViews>
    <sheetView workbookViewId="0" topLeftCell="A1">
      <selection activeCell="A1" sqref="A1"/>
    </sheetView>
  </sheetViews>
  <sheetFormatPr defaultColWidth="9.140625" defaultRowHeight="12.75"/>
  <cols>
    <col min="1" max="1" width="10.57421875" style="0" customWidth="1"/>
    <col min="2" max="2" width="14.57421875" style="0" customWidth="1"/>
    <col min="3" max="3" width="18.7109375" style="0" customWidth="1"/>
    <col min="4" max="4" width="19.57421875" style="0" customWidth="1"/>
    <col min="5" max="5" width="13.28125" style="0" customWidth="1"/>
    <col min="6" max="6" width="13.140625" style="0" customWidth="1"/>
    <col min="7" max="8" width="19.00390625" style="0" customWidth="1"/>
    <col min="9" max="9" width="15.8515625" style="0" customWidth="1"/>
  </cols>
  <sheetData>
    <row r="1" spans="1:10" ht="18.75">
      <c r="A1" s="183" t="s">
        <v>122</v>
      </c>
      <c r="B1" s="25"/>
      <c r="C1" s="25"/>
      <c r="D1" s="340"/>
      <c r="E1" s="25"/>
      <c r="F1" s="25"/>
      <c r="G1" s="25"/>
      <c r="H1" s="25"/>
      <c r="I1" s="25"/>
      <c r="J1" s="25"/>
    </row>
    <row r="2" spans="1:4" ht="15.75">
      <c r="A2" s="286" t="s">
        <v>178</v>
      </c>
      <c r="D2" s="219"/>
    </row>
    <row r="3" spans="1:3" ht="15.75">
      <c r="A3" s="435" t="s">
        <v>12</v>
      </c>
      <c r="B3" s="435"/>
      <c r="C3" s="435"/>
    </row>
    <row r="4" spans="1:3" ht="15.75">
      <c r="A4" s="435" t="s">
        <v>49</v>
      </c>
      <c r="B4" s="435"/>
      <c r="C4" s="1"/>
    </row>
    <row r="5" spans="1:3" ht="15.75">
      <c r="A5" s="458" t="s">
        <v>50</v>
      </c>
      <c r="B5" s="458"/>
      <c r="C5" s="1"/>
    </row>
    <row r="6" ht="15.75">
      <c r="A6" s="2"/>
    </row>
    <row r="7" spans="1:10" ht="33" customHeight="1">
      <c r="A7" s="466" t="s">
        <v>13</v>
      </c>
      <c r="B7" s="433"/>
      <c r="C7" s="433"/>
      <c r="D7" s="433"/>
      <c r="E7" s="433"/>
      <c r="F7" s="433"/>
      <c r="G7" s="433"/>
      <c r="H7" s="87"/>
      <c r="I7" s="87"/>
      <c r="J7" s="24"/>
    </row>
    <row r="8" spans="1:9" ht="15.75">
      <c r="A8" s="3"/>
      <c r="B8" s="87"/>
      <c r="C8" s="87"/>
      <c r="D8" s="87"/>
      <c r="E8" s="87"/>
      <c r="F8" s="87"/>
      <c r="G8" s="87"/>
      <c r="H8" s="87"/>
      <c r="I8" s="87"/>
    </row>
    <row r="9" spans="1:3" ht="18">
      <c r="A9" s="4" t="s">
        <v>12</v>
      </c>
      <c r="B9" s="25"/>
      <c r="C9" s="25"/>
    </row>
    <row r="10" spans="1:7" ht="48" customHeight="1">
      <c r="A10" s="465" t="s">
        <v>286</v>
      </c>
      <c r="B10" s="431"/>
      <c r="C10" s="431"/>
      <c r="D10" s="431"/>
      <c r="E10" s="431"/>
      <c r="F10" s="431"/>
      <c r="G10" s="431"/>
    </row>
    <row r="11" ht="15.75">
      <c r="A11" s="3"/>
    </row>
    <row r="12" spans="1:7" ht="33" customHeight="1">
      <c r="A12" s="434" t="s">
        <v>287</v>
      </c>
      <c r="B12" s="431"/>
      <c r="C12" s="431"/>
      <c r="D12" s="431"/>
      <c r="E12" s="431"/>
      <c r="F12" s="431"/>
      <c r="G12" s="431"/>
    </row>
    <row r="13" ht="15.75">
      <c r="A13" s="3"/>
    </row>
    <row r="14" spans="1:7" ht="33" customHeight="1">
      <c r="A14" s="467" t="s">
        <v>288</v>
      </c>
      <c r="B14" s="431"/>
      <c r="C14" s="431"/>
      <c r="D14" s="431"/>
      <c r="E14" s="431"/>
      <c r="F14" s="431"/>
      <c r="G14" s="431"/>
    </row>
    <row r="15" ht="15.75">
      <c r="A15" s="3"/>
    </row>
    <row r="16" spans="1:11" ht="48" customHeight="1">
      <c r="A16" s="434" t="s">
        <v>289</v>
      </c>
      <c r="B16" s="431"/>
      <c r="C16" s="431"/>
      <c r="D16" s="431"/>
      <c r="E16" s="431"/>
      <c r="F16" s="431"/>
      <c r="G16" s="431"/>
      <c r="H16" s="87"/>
      <c r="I16" s="24"/>
      <c r="J16" s="24"/>
      <c r="K16" s="24"/>
    </row>
    <row r="17" ht="15.75">
      <c r="A17" s="3"/>
    </row>
    <row r="18" spans="1:7" ht="33" customHeight="1">
      <c r="A18" s="464" t="s">
        <v>290</v>
      </c>
      <c r="B18" s="431"/>
      <c r="C18" s="431"/>
      <c r="D18" s="431"/>
      <c r="E18" s="431"/>
      <c r="F18" s="431"/>
      <c r="G18" s="431"/>
    </row>
    <row r="19" ht="15.75">
      <c r="A19" s="8"/>
    </row>
    <row r="20" ht="15.75">
      <c r="A20" s="4" t="s">
        <v>49</v>
      </c>
    </row>
    <row r="21" spans="1:4" ht="15.75">
      <c r="A21" s="3" t="s">
        <v>63</v>
      </c>
      <c r="B21" s="87"/>
      <c r="C21" s="87"/>
      <c r="D21" s="87"/>
    </row>
    <row r="22" spans="1:7" ht="48" customHeight="1">
      <c r="A22" s="462" t="s">
        <v>336</v>
      </c>
      <c r="B22" s="462"/>
      <c r="C22" s="462"/>
      <c r="D22" s="462"/>
      <c r="E22" s="462"/>
      <c r="F22" s="462"/>
      <c r="G22" s="462"/>
    </row>
    <row r="23" spans="1:7" ht="15.75" customHeight="1">
      <c r="A23" s="463" t="s">
        <v>293</v>
      </c>
      <c r="B23" s="463"/>
      <c r="C23" s="463"/>
      <c r="D23" s="463"/>
      <c r="E23" s="463"/>
      <c r="F23" s="463"/>
      <c r="G23" s="463"/>
    </row>
    <row r="24" ht="15.75">
      <c r="A24" s="3"/>
    </row>
    <row r="25" spans="1:7" ht="33" customHeight="1">
      <c r="A25" s="465" t="s">
        <v>0</v>
      </c>
      <c r="B25" s="431"/>
      <c r="C25" s="431"/>
      <c r="D25" s="431"/>
      <c r="E25" s="431"/>
      <c r="F25" s="431"/>
      <c r="G25" s="431"/>
    </row>
    <row r="26" spans="1:7" ht="15.75">
      <c r="A26" s="459" t="s">
        <v>346</v>
      </c>
      <c r="B26" s="461"/>
      <c r="C26" s="461"/>
      <c r="D26" s="461"/>
      <c r="E26" s="461"/>
      <c r="F26" s="461"/>
      <c r="G26" s="461"/>
    </row>
    <row r="27" spans="1:8" ht="15.75" customHeight="1">
      <c r="A27" s="463" t="s">
        <v>347</v>
      </c>
      <c r="B27" s="463"/>
      <c r="C27" s="463"/>
      <c r="D27" s="463"/>
      <c r="E27" s="463"/>
      <c r="F27" s="463"/>
      <c r="G27" s="463"/>
      <c r="H27" s="418"/>
    </row>
    <row r="28" spans="1:8" ht="15.75" customHeight="1">
      <c r="A28" s="285"/>
      <c r="B28" s="285"/>
      <c r="C28" s="285"/>
      <c r="D28" s="285"/>
      <c r="E28" s="285"/>
      <c r="F28" s="285"/>
      <c r="G28" s="285"/>
      <c r="H28" s="418"/>
    </row>
    <row r="29" spans="1:7" ht="33" customHeight="1">
      <c r="A29" s="462" t="s">
        <v>14</v>
      </c>
      <c r="B29" s="462"/>
      <c r="C29" s="462"/>
      <c r="D29" s="462"/>
      <c r="E29" s="462"/>
      <c r="F29" s="462"/>
      <c r="G29" s="462"/>
    </row>
    <row r="30" spans="1:7" ht="15">
      <c r="A30" s="7"/>
      <c r="B30" s="7"/>
      <c r="C30" s="7"/>
      <c r="D30" s="7"/>
      <c r="E30" s="7"/>
      <c r="F30" s="7"/>
      <c r="G30" s="7"/>
    </row>
    <row r="31" spans="1:7" ht="48" customHeight="1">
      <c r="A31" s="462" t="s">
        <v>291</v>
      </c>
      <c r="B31" s="462"/>
      <c r="C31" s="462"/>
      <c r="D31" s="462"/>
      <c r="E31" s="462"/>
      <c r="F31" s="462"/>
      <c r="G31" s="462"/>
    </row>
    <row r="32" spans="1:7" ht="15.75">
      <c r="A32" s="459" t="s">
        <v>292</v>
      </c>
      <c r="B32" s="461"/>
      <c r="C32" s="461"/>
      <c r="D32" s="461"/>
      <c r="E32" s="461"/>
      <c r="F32" s="461"/>
      <c r="G32" s="461"/>
    </row>
    <row r="33" spans="1:7" ht="48" customHeight="1">
      <c r="A33" s="462" t="s">
        <v>16</v>
      </c>
      <c r="B33" s="462"/>
      <c r="C33" s="462"/>
      <c r="D33" s="462"/>
      <c r="E33" s="462"/>
      <c r="F33" s="462"/>
      <c r="G33" s="462"/>
    </row>
    <row r="34" spans="1:7" ht="15.75">
      <c r="A34" s="459" t="s">
        <v>15</v>
      </c>
      <c r="B34" s="460"/>
      <c r="C34" s="460"/>
      <c r="D34" s="460"/>
      <c r="E34" s="460"/>
      <c r="F34" s="460"/>
      <c r="G34" s="460"/>
    </row>
    <row r="35" spans="1:7" ht="15.75">
      <c r="A35" s="3"/>
      <c r="B35" s="7"/>
      <c r="C35" s="7"/>
      <c r="D35" s="7"/>
      <c r="E35" s="7"/>
      <c r="F35" s="7"/>
      <c r="G35" s="7"/>
    </row>
    <row r="36" spans="1:7" ht="33" customHeight="1">
      <c r="A36" s="434" t="s">
        <v>18</v>
      </c>
      <c r="B36" s="431"/>
      <c r="C36" s="431"/>
      <c r="D36" s="431"/>
      <c r="E36" s="431"/>
      <c r="F36" s="431"/>
      <c r="G36" s="431"/>
    </row>
    <row r="37" spans="1:7" ht="15.75">
      <c r="A37" s="459" t="s">
        <v>17</v>
      </c>
      <c r="B37" s="461"/>
      <c r="C37" s="461"/>
      <c r="D37" s="461"/>
      <c r="E37" s="461"/>
      <c r="F37" s="461"/>
      <c r="G37" s="461"/>
    </row>
    <row r="38" ht="15.75">
      <c r="A38" s="3"/>
    </row>
    <row r="39" ht="15.75">
      <c r="A39" s="9" t="s">
        <v>50</v>
      </c>
    </row>
    <row r="40" spans="1:7" ht="64.5" customHeight="1">
      <c r="A40" s="434" t="s">
        <v>19</v>
      </c>
      <c r="B40" s="431"/>
      <c r="C40" s="431"/>
      <c r="D40" s="431"/>
      <c r="E40" s="431"/>
      <c r="F40" s="431"/>
      <c r="G40" s="431"/>
    </row>
    <row r="41" spans="1:7" ht="15.75">
      <c r="A41" s="328"/>
      <c r="B41" s="198"/>
      <c r="C41" s="198"/>
      <c r="D41" s="198"/>
      <c r="E41" s="198"/>
      <c r="F41" s="198"/>
      <c r="G41" s="198"/>
    </row>
    <row r="42" spans="1:7" ht="15.75">
      <c r="A42" s="3" t="s">
        <v>20</v>
      </c>
      <c r="B42" s="87"/>
      <c r="C42" s="87"/>
      <c r="D42" s="87"/>
      <c r="E42" s="87"/>
      <c r="F42" s="87"/>
      <c r="G42" s="87"/>
    </row>
    <row r="43" ht="15.75">
      <c r="A43" s="3"/>
    </row>
    <row r="44" spans="1:10" ht="33" customHeight="1">
      <c r="A44" s="446" t="s">
        <v>58</v>
      </c>
      <c r="B44" s="422"/>
      <c r="C44" s="422"/>
      <c r="D44" s="422"/>
      <c r="E44" s="422"/>
      <c r="F44" s="422"/>
      <c r="G44" s="422"/>
      <c r="H44" s="262"/>
      <c r="I44" s="6"/>
      <c r="J44" s="6"/>
    </row>
    <row r="45" spans="1:8" ht="15.75">
      <c r="A45" s="3"/>
      <c r="H45" s="39"/>
    </row>
    <row r="46" spans="1:11" ht="48" customHeight="1">
      <c r="A46" s="423" t="s">
        <v>142</v>
      </c>
      <c r="B46" s="431"/>
      <c r="C46" s="431"/>
      <c r="D46" s="431"/>
      <c r="E46" s="431"/>
      <c r="F46" s="431"/>
      <c r="G46" s="431"/>
      <c r="H46" s="37"/>
      <c r="I46" s="3"/>
      <c r="J46" s="3"/>
      <c r="K46" s="3"/>
    </row>
    <row r="47" spans="1:11" ht="15.75">
      <c r="A47" s="37"/>
      <c r="B47" s="37"/>
      <c r="C47" s="37"/>
      <c r="D47" s="37"/>
      <c r="E47" s="37"/>
      <c r="F47" s="37"/>
      <c r="G47" s="37"/>
      <c r="H47" s="37"/>
      <c r="I47" s="38"/>
      <c r="J47" s="38"/>
      <c r="K47" s="3"/>
    </row>
    <row r="48" spans="1:11" ht="33" customHeight="1">
      <c r="A48" s="424" t="s">
        <v>146</v>
      </c>
      <c r="B48" s="431"/>
      <c r="C48" s="431"/>
      <c r="D48" s="431"/>
      <c r="E48" s="431"/>
      <c r="F48" s="431"/>
      <c r="G48" s="431"/>
      <c r="H48" s="37"/>
      <c r="I48" s="38"/>
      <c r="J48" s="38"/>
      <c r="K48" s="3"/>
    </row>
    <row r="49" spans="8:10" ht="12.75">
      <c r="H49" s="39"/>
      <c r="I49" s="39"/>
      <c r="J49" s="39"/>
    </row>
    <row r="50" spans="1:12" ht="48" customHeight="1">
      <c r="A50" s="432" t="s">
        <v>147</v>
      </c>
      <c r="B50" s="431"/>
      <c r="C50" s="431"/>
      <c r="D50" s="431"/>
      <c r="E50" s="431"/>
      <c r="F50" s="431"/>
      <c r="G50" s="431"/>
      <c r="H50" s="37"/>
      <c r="I50" s="38"/>
      <c r="J50" s="38"/>
      <c r="K50" s="3"/>
      <c r="L50" s="3"/>
    </row>
    <row r="51" spans="8:10" ht="12.75">
      <c r="H51" s="39"/>
      <c r="I51" s="39"/>
      <c r="J51" s="39"/>
    </row>
    <row r="52" spans="1:12" ht="15.75">
      <c r="A52" s="437" t="s">
        <v>95</v>
      </c>
      <c r="B52" s="437"/>
      <c r="C52" s="437"/>
      <c r="D52" s="437"/>
      <c r="E52" s="437"/>
      <c r="F52" s="437"/>
      <c r="G52" s="437"/>
      <c r="H52" s="37"/>
      <c r="I52" s="38"/>
      <c r="J52" s="38"/>
      <c r="K52" s="3"/>
      <c r="L52" s="3"/>
    </row>
    <row r="53" spans="8:10" ht="12.75">
      <c r="H53" s="39"/>
      <c r="I53" s="39"/>
      <c r="J53" s="39"/>
    </row>
    <row r="54" spans="1:10" ht="15.75">
      <c r="A54" s="438" t="s">
        <v>96</v>
      </c>
      <c r="B54" s="438"/>
      <c r="C54" s="438"/>
      <c r="D54" s="438"/>
      <c r="E54" s="438"/>
      <c r="F54" s="438"/>
      <c r="G54" s="438"/>
      <c r="H54" s="41"/>
      <c r="I54" s="41"/>
      <c r="J54" s="39"/>
    </row>
    <row r="55" spans="1:9" ht="15.75">
      <c r="A55" s="38"/>
      <c r="B55" s="329"/>
      <c r="C55" s="329"/>
      <c r="D55" s="329"/>
      <c r="E55" s="329"/>
      <c r="F55" s="329"/>
      <c r="G55" s="41"/>
      <c r="H55" s="41"/>
      <c r="I55" s="28"/>
    </row>
    <row r="56" spans="1:9" ht="15.75">
      <c r="A56" s="4" t="s">
        <v>94</v>
      </c>
      <c r="B56" s="329"/>
      <c r="C56" s="329"/>
      <c r="D56" s="329"/>
      <c r="E56" s="329"/>
      <c r="F56" s="329"/>
      <c r="G56" s="41"/>
      <c r="H56" s="41"/>
      <c r="I56" s="28"/>
    </row>
    <row r="58" ht="15.75">
      <c r="B58" s="35" t="s">
        <v>21</v>
      </c>
    </row>
    <row r="59" spans="1:10" ht="16.5" thickBot="1">
      <c r="A59" s="10" t="s">
        <v>4</v>
      </c>
      <c r="B59" s="11"/>
      <c r="C59" s="11"/>
      <c r="D59" s="11"/>
      <c r="E59" s="11"/>
      <c r="F59" s="11"/>
      <c r="G59" s="11"/>
      <c r="H59" s="11"/>
      <c r="I59" s="11"/>
      <c r="J59" s="13"/>
    </row>
    <row r="60" spans="1:10" ht="15">
      <c r="A60" s="12"/>
      <c r="B60" s="439" t="s">
        <v>149</v>
      </c>
      <c r="C60" s="440"/>
      <c r="D60" s="441" t="s">
        <v>97</v>
      </c>
      <c r="E60" s="441"/>
      <c r="F60" s="55" t="s">
        <v>105</v>
      </c>
      <c r="G60" s="442" t="s">
        <v>98</v>
      </c>
      <c r="H60" s="442"/>
      <c r="I60" s="442"/>
      <c r="J60" s="90"/>
    </row>
    <row r="61" spans="1:10" ht="12.75">
      <c r="A61" s="66" t="s">
        <v>101</v>
      </c>
      <c r="B61" s="199" t="s">
        <v>99</v>
      </c>
      <c r="C61" s="199" t="s">
        <v>100</v>
      </c>
      <c r="D61" s="200" t="s">
        <v>102</v>
      </c>
      <c r="E61" s="200" t="s">
        <v>103</v>
      </c>
      <c r="F61" s="55" t="s">
        <v>104</v>
      </c>
      <c r="G61" s="201" t="s">
        <v>154</v>
      </c>
      <c r="H61" s="201" t="s">
        <v>153</v>
      </c>
      <c r="I61" s="201" t="s">
        <v>155</v>
      </c>
      <c r="J61" s="90"/>
    </row>
    <row r="62" spans="1:10" ht="51">
      <c r="A62" s="202" t="s">
        <v>107</v>
      </c>
      <c r="B62" s="203" t="s">
        <v>159</v>
      </c>
      <c r="C62" s="203" t="s">
        <v>88</v>
      </c>
      <c r="D62" s="204" t="s">
        <v>150</v>
      </c>
      <c r="E62" s="204" t="s">
        <v>151</v>
      </c>
      <c r="F62" s="205" t="s">
        <v>160</v>
      </c>
      <c r="G62" s="206" t="s">
        <v>152</v>
      </c>
      <c r="H62" s="206" t="s">
        <v>157</v>
      </c>
      <c r="I62" s="206" t="s">
        <v>156</v>
      </c>
      <c r="J62" s="207"/>
    </row>
    <row r="63" spans="2:10" ht="12.75">
      <c r="B63" s="58" t="s">
        <v>158</v>
      </c>
      <c r="C63" s="57"/>
      <c r="D63" s="49"/>
      <c r="E63" s="49"/>
      <c r="F63" s="52"/>
      <c r="G63" s="60"/>
      <c r="H63" s="263" t="s">
        <v>205</v>
      </c>
      <c r="I63" s="263" t="s">
        <v>265</v>
      </c>
      <c r="J63" s="331"/>
    </row>
    <row r="64" spans="1:10" ht="12.75">
      <c r="A64" t="s">
        <v>192</v>
      </c>
      <c r="B64" s="56" t="s">
        <v>204</v>
      </c>
      <c r="C64" s="57"/>
      <c r="D64" s="50">
        <f>Data!C493</f>
        <v>-0.23557999999999985</v>
      </c>
      <c r="E64" s="50">
        <f>IF(C64&gt;0,C64+D64,"")</f>
      </c>
      <c r="F64" s="53">
        <f>Data!E339</f>
        <v>6.06</v>
      </c>
      <c r="G64" s="62">
        <f>IF(F64&gt;0,F64,E64)</f>
        <v>6.06</v>
      </c>
      <c r="H64" s="95">
        <f>Data!C570*100</f>
        <v>7.6</v>
      </c>
      <c r="I64" s="63">
        <f>(G64*H64)/100</f>
        <v>0.46055999999999997</v>
      </c>
      <c r="J64" s="90"/>
    </row>
    <row r="65" spans="1:10" ht="12.75">
      <c r="A65" t="s">
        <v>193</v>
      </c>
      <c r="B65" s="56"/>
      <c r="C65" s="57"/>
      <c r="D65" s="50">
        <f>Data!D493</f>
        <v>-0.2906400000000001</v>
      </c>
      <c r="E65" s="50">
        <f aca="true" t="shared" si="0" ref="E65:E75">IF(C65&gt;0,C65+D65,"")</f>
      </c>
      <c r="F65" s="53">
        <f>Data!F339</f>
        <v>6.94</v>
      </c>
      <c r="G65" s="62">
        <f aca="true" t="shared" si="1" ref="G65:G75">IF(F65&gt;0,F65,E65)</f>
        <v>6.94</v>
      </c>
      <c r="H65" s="95">
        <f>Data!D570*100</f>
        <v>22.52</v>
      </c>
      <c r="I65" s="63">
        <f aca="true" t="shared" si="2" ref="I65:I75">(G65*H65)/100</f>
        <v>1.562888</v>
      </c>
      <c r="J65" s="90"/>
    </row>
    <row r="66" spans="1:10" ht="12.75">
      <c r="A66" t="s">
        <v>194</v>
      </c>
      <c r="B66" s="56">
        <f>Data!C140</f>
        <v>0</v>
      </c>
      <c r="C66" s="56">
        <f>IF(B68=0,"",B68)</f>
        <v>7.5925</v>
      </c>
      <c r="D66" s="50">
        <f>Data!E493</f>
        <v>-0.29512000000000016</v>
      </c>
      <c r="E66" s="50">
        <f t="shared" si="0"/>
        <v>7.29738</v>
      </c>
      <c r="F66" s="53"/>
      <c r="G66" s="62">
        <f t="shared" si="1"/>
        <v>7.29738</v>
      </c>
      <c r="H66" s="95">
        <f>Data!E570*100</f>
        <v>8.780000000000001</v>
      </c>
      <c r="I66" s="63">
        <f t="shared" si="2"/>
        <v>0.6407099640000001</v>
      </c>
      <c r="J66" s="90"/>
    </row>
    <row r="67" spans="1:10" ht="12.75">
      <c r="A67" t="s">
        <v>195</v>
      </c>
      <c r="B67" s="56"/>
      <c r="C67" s="56">
        <f>IF(B68=0,"",B68)</f>
        <v>7.5925</v>
      </c>
      <c r="D67" s="50">
        <f>Data!F493</f>
        <v>-0.1673</v>
      </c>
      <c r="E67" s="50">
        <f t="shared" si="0"/>
        <v>7.4252</v>
      </c>
      <c r="F67" s="53"/>
      <c r="G67" s="62">
        <f t="shared" si="1"/>
        <v>7.4252</v>
      </c>
      <c r="H67" s="95">
        <f>Data!F570*100</f>
        <v>7.3999999999999995</v>
      </c>
      <c r="I67" s="63">
        <f t="shared" si="2"/>
        <v>0.5494648</v>
      </c>
      <c r="J67" s="90"/>
    </row>
    <row r="68" spans="1:10" ht="12.75">
      <c r="A68" t="s">
        <v>196</v>
      </c>
      <c r="B68" s="56">
        <f>Data!D140</f>
        <v>7.5925</v>
      </c>
      <c r="C68" s="56">
        <f>IF(B70=0,"",B70)</f>
        <v>7.5475</v>
      </c>
      <c r="D68" s="50">
        <f>Data!G493</f>
        <v>-0.14628000000000013</v>
      </c>
      <c r="E68" s="50">
        <f t="shared" si="0"/>
        <v>7.40122</v>
      </c>
      <c r="F68" s="53"/>
      <c r="G68" s="62">
        <f t="shared" si="1"/>
        <v>7.40122</v>
      </c>
      <c r="H68" s="95">
        <f>Data!G570*100</f>
        <v>13.98</v>
      </c>
      <c r="I68" s="63">
        <f t="shared" si="2"/>
        <v>1.0346905560000002</v>
      </c>
      <c r="J68" s="90"/>
    </row>
    <row r="69" spans="1:10" ht="12.75">
      <c r="A69" t="s">
        <v>197</v>
      </c>
      <c r="B69" s="56"/>
      <c r="C69" s="56">
        <f>IF(B70=0,"",B70)</f>
        <v>7.5475</v>
      </c>
      <c r="D69" s="50">
        <f>Data!H493</f>
        <v>-0.14892000000000022</v>
      </c>
      <c r="E69" s="50">
        <f t="shared" si="0"/>
        <v>7.39858</v>
      </c>
      <c r="F69" s="53"/>
      <c r="G69" s="62">
        <f t="shared" si="1"/>
        <v>7.39858</v>
      </c>
      <c r="H69" s="95">
        <f>Data!H570*100</f>
        <v>6.760000000000001</v>
      </c>
      <c r="I69" s="63">
        <f t="shared" si="2"/>
        <v>0.500144008</v>
      </c>
      <c r="J69" s="90"/>
    </row>
    <row r="70" spans="1:10" ht="12.75">
      <c r="A70" t="s">
        <v>198</v>
      </c>
      <c r="B70" s="56">
        <f>Data!E140</f>
        <v>7.5475</v>
      </c>
      <c r="C70" s="56">
        <f>IF(B72=0,"",B72)</f>
        <v>7.335</v>
      </c>
      <c r="D70" s="50">
        <f>Data!I493</f>
        <v>-0.20134000000000024</v>
      </c>
      <c r="E70" s="50">
        <f t="shared" si="0"/>
        <v>7.13366</v>
      </c>
      <c r="F70" s="53"/>
      <c r="G70" s="62">
        <f t="shared" si="1"/>
        <v>7.13366</v>
      </c>
      <c r="H70" s="95">
        <f>Data!I570*100</f>
        <v>7.539999999999999</v>
      </c>
      <c r="I70" s="63">
        <f t="shared" si="2"/>
        <v>0.5378779639999999</v>
      </c>
      <c r="J70" s="90"/>
    </row>
    <row r="71" spans="1:10" ht="12.75">
      <c r="A71" t="s">
        <v>199</v>
      </c>
      <c r="B71" s="56"/>
      <c r="C71" s="56">
        <f>IF(B72=0,"",B72)</f>
        <v>7.335</v>
      </c>
      <c r="D71" s="50">
        <f>Data!J493</f>
        <v>-0.07968000000000011</v>
      </c>
      <c r="E71" s="50">
        <f t="shared" si="0"/>
        <v>7.25532</v>
      </c>
      <c r="F71" s="53"/>
      <c r="G71" s="62">
        <f t="shared" si="1"/>
        <v>7.25532</v>
      </c>
      <c r="H71" s="95">
        <f>Data!J570*100</f>
        <v>5.539999999999999</v>
      </c>
      <c r="I71" s="63">
        <f t="shared" si="2"/>
        <v>0.4019447279999999</v>
      </c>
      <c r="J71" s="90"/>
    </row>
    <row r="72" spans="1:10" ht="12.75">
      <c r="A72" t="s">
        <v>200</v>
      </c>
      <c r="B72" s="56">
        <f>Data!F140</f>
        <v>7.335</v>
      </c>
      <c r="C72" s="56">
        <f>IF(B74=0,"",B74)</f>
        <v>7.185</v>
      </c>
      <c r="D72" s="50">
        <f>Data!K493</f>
        <v>-0.2185799999999997</v>
      </c>
      <c r="E72" s="50">
        <f t="shared" si="0"/>
        <v>6.96642</v>
      </c>
      <c r="F72" s="53"/>
      <c r="G72" s="62">
        <f t="shared" si="1"/>
        <v>6.96642</v>
      </c>
      <c r="H72" s="95">
        <f>Data!K570*100</f>
        <v>4.76</v>
      </c>
      <c r="I72" s="63">
        <f t="shared" si="2"/>
        <v>0.331601592</v>
      </c>
      <c r="J72" s="90"/>
    </row>
    <row r="73" spans="1:10" ht="12.75">
      <c r="A73" t="s">
        <v>201</v>
      </c>
      <c r="B73" s="56"/>
      <c r="C73" s="56">
        <f>IF(B74=0,"",B74)</f>
        <v>7.185</v>
      </c>
      <c r="D73" s="50">
        <f>Data!L493</f>
        <v>-0.16891999999999996</v>
      </c>
      <c r="E73" s="50">
        <f t="shared" si="0"/>
        <v>7.01608</v>
      </c>
      <c r="F73" s="53"/>
      <c r="G73" s="62">
        <f t="shared" si="1"/>
        <v>7.01608</v>
      </c>
      <c r="H73" s="95">
        <f>Data!L570*100</f>
        <v>4.5600000000000005</v>
      </c>
      <c r="I73" s="63">
        <f t="shared" si="2"/>
        <v>0.31993324800000006</v>
      </c>
      <c r="J73" s="90"/>
    </row>
    <row r="74" spans="1:10" ht="12.75">
      <c r="A74" t="s">
        <v>202</v>
      </c>
      <c r="B74" s="56">
        <f>Data!G140</f>
        <v>7.185</v>
      </c>
      <c r="C74" s="56">
        <f>IF(B75=0,"",B75)</f>
        <v>6.8775</v>
      </c>
      <c r="D74" s="50">
        <f>Data!M493</f>
        <v>-0.13287999999999994</v>
      </c>
      <c r="E74" s="50">
        <f t="shared" si="0"/>
        <v>6.74462</v>
      </c>
      <c r="F74" s="53"/>
      <c r="G74" s="62">
        <f t="shared" si="1"/>
        <v>6.74462</v>
      </c>
      <c r="H74" s="95">
        <f>Data!M570*100</f>
        <v>5.439999999999999</v>
      </c>
      <c r="I74" s="63">
        <f t="shared" si="2"/>
        <v>0.3669073279999999</v>
      </c>
      <c r="J74" s="90"/>
    </row>
    <row r="75" spans="1:10" ht="12.75">
      <c r="A75" t="s">
        <v>203</v>
      </c>
      <c r="B75" s="56">
        <f>Data!H140</f>
        <v>6.8775</v>
      </c>
      <c r="C75" s="56">
        <f>IF(B76=0,"",B76)</f>
        <v>6.42</v>
      </c>
      <c r="D75" s="50">
        <f>Data!N493</f>
        <v>-0.10263999999999988</v>
      </c>
      <c r="E75" s="50">
        <f t="shared" si="0"/>
        <v>6.31736</v>
      </c>
      <c r="F75" s="53"/>
      <c r="G75" s="62">
        <f t="shared" si="1"/>
        <v>6.31736</v>
      </c>
      <c r="H75" s="95">
        <f>Data!N570*100</f>
        <v>5.12</v>
      </c>
      <c r="I75" s="63">
        <f t="shared" si="2"/>
        <v>0.32344883199999996</v>
      </c>
      <c r="J75" s="90"/>
    </row>
    <row r="76" spans="1:10" ht="13.5" thickBot="1">
      <c r="A76" s="13" t="s">
        <v>192</v>
      </c>
      <c r="B76" s="59">
        <f>Data!I140</f>
        <v>6.42</v>
      </c>
      <c r="C76" s="59"/>
      <c r="D76" s="51"/>
      <c r="E76" s="51"/>
      <c r="F76" s="54"/>
      <c r="G76" s="184" t="s">
        <v>182</v>
      </c>
      <c r="H76" s="180">
        <f>SUM(H64:H75)</f>
        <v>100.00000000000001</v>
      </c>
      <c r="I76" s="61"/>
      <c r="J76" s="93"/>
    </row>
    <row r="77" spans="1:10" ht="12.75">
      <c r="A77" s="332"/>
      <c r="B77" s="333"/>
      <c r="C77" s="333"/>
      <c r="D77" s="333"/>
      <c r="E77" s="333"/>
      <c r="F77" s="333"/>
      <c r="G77" s="333"/>
      <c r="H77" s="332"/>
      <c r="I77" s="332"/>
      <c r="J77" s="335"/>
    </row>
    <row r="78" spans="1:10" ht="16.5" thickBot="1">
      <c r="A78" s="67" t="s">
        <v>272</v>
      </c>
      <c r="B78" s="67"/>
      <c r="C78" s="67"/>
      <c r="D78" s="68"/>
      <c r="E78" s="69"/>
      <c r="F78" s="69"/>
      <c r="G78" s="69"/>
      <c r="H78" s="69"/>
      <c r="I78" s="69"/>
      <c r="J78" s="91"/>
    </row>
    <row r="79" spans="1:10" ht="16.5" thickBot="1">
      <c r="A79" s="70"/>
      <c r="B79" s="70"/>
      <c r="C79" s="70"/>
      <c r="D79" s="71"/>
      <c r="E79" s="69"/>
      <c r="F79" s="69"/>
      <c r="G79" s="69"/>
      <c r="H79" s="69"/>
      <c r="I79" s="69"/>
      <c r="J79" s="91"/>
    </row>
    <row r="80" spans="1:10" ht="15" thickBot="1">
      <c r="A80" s="89" t="s">
        <v>163</v>
      </c>
      <c r="B80" s="69"/>
      <c r="C80" s="69"/>
      <c r="D80" s="71"/>
      <c r="E80" s="69"/>
      <c r="F80" s="69"/>
      <c r="G80" s="69"/>
      <c r="H80" s="69"/>
      <c r="I80" s="72">
        <f>SUM(I64:I75)</f>
        <v>7.030171020000001</v>
      </c>
      <c r="J80" s="91"/>
    </row>
    <row r="81" spans="1:10" ht="12.75">
      <c r="A81" s="69"/>
      <c r="B81" s="69"/>
      <c r="C81" s="69"/>
      <c r="D81" s="73"/>
      <c r="E81" s="69"/>
      <c r="F81" s="69"/>
      <c r="G81" s="69"/>
      <c r="H81" s="69"/>
      <c r="I81" s="69"/>
      <c r="J81" s="91"/>
    </row>
    <row r="82" spans="1:10" ht="16.5" thickBot="1">
      <c r="A82" s="74" t="s">
        <v>65</v>
      </c>
      <c r="B82" s="74"/>
      <c r="C82" s="74"/>
      <c r="D82" s="75"/>
      <c r="E82" s="47"/>
      <c r="F82" s="47"/>
      <c r="G82" s="47"/>
      <c r="H82" s="47"/>
      <c r="I82" s="47"/>
      <c r="J82" s="92"/>
    </row>
    <row r="83" spans="1:10" ht="16.5" thickBot="1">
      <c r="A83" s="76" t="s">
        <v>187</v>
      </c>
      <c r="B83" s="77"/>
      <c r="C83" s="78"/>
      <c r="D83" s="79"/>
      <c r="E83" s="76"/>
      <c r="F83" s="76"/>
      <c r="G83" s="47"/>
      <c r="H83" s="47"/>
      <c r="I83" s="47"/>
      <c r="J83" s="92"/>
    </row>
    <row r="84" spans="1:14" ht="15" thickBot="1">
      <c r="A84" s="47"/>
      <c r="B84" s="211" t="s">
        <v>164</v>
      </c>
      <c r="C84" s="80">
        <f>+F84-I84</f>
        <v>-1.6701710200000015</v>
      </c>
      <c r="D84" s="47" t="s">
        <v>166</v>
      </c>
      <c r="E84" s="85"/>
      <c r="F84" s="81">
        <f>Data!B737</f>
        <v>5.8</v>
      </c>
      <c r="G84" s="47" t="s">
        <v>270</v>
      </c>
      <c r="H84" s="47"/>
      <c r="I84" s="81">
        <f>+C86</f>
        <v>7.470171020000001</v>
      </c>
      <c r="J84" s="92"/>
      <c r="L84" s="14"/>
      <c r="M84" s="14"/>
      <c r="N84" s="14"/>
    </row>
    <row r="85" spans="1:14" ht="14.25">
      <c r="A85" s="76"/>
      <c r="B85" s="212"/>
      <c r="C85" s="79"/>
      <c r="D85" s="47"/>
      <c r="E85" s="76"/>
      <c r="F85" s="47"/>
      <c r="G85" s="47"/>
      <c r="H85" s="47"/>
      <c r="I85" s="47"/>
      <c r="J85" s="92"/>
      <c r="L85" s="14"/>
      <c r="M85" s="14"/>
      <c r="N85" s="14"/>
    </row>
    <row r="86" spans="1:14" ht="12.75">
      <c r="A86" s="86"/>
      <c r="B86" s="213" t="s">
        <v>165</v>
      </c>
      <c r="C86" s="84">
        <f>IF(H88&gt;I88,H88,I88)+E87</f>
        <v>7.470171020000001</v>
      </c>
      <c r="D86" s="85" t="s">
        <v>268</v>
      </c>
      <c r="E86" s="47"/>
      <c r="F86" s="86" t="s">
        <v>269</v>
      </c>
      <c r="G86" s="82"/>
      <c r="H86" s="47"/>
      <c r="I86" s="47"/>
      <c r="J86" s="92"/>
      <c r="L86" s="14"/>
      <c r="M86" s="330"/>
      <c r="N86" s="14"/>
    </row>
    <row r="87" spans="1:14" ht="15.75">
      <c r="A87" s="76"/>
      <c r="B87" s="47"/>
      <c r="C87" s="79"/>
      <c r="D87" s="47"/>
      <c r="E87" s="84">
        <f>+Data!D737</f>
        <v>0.44</v>
      </c>
      <c r="F87" s="76"/>
      <c r="G87" s="83"/>
      <c r="H87" s="88" t="s">
        <v>168</v>
      </c>
      <c r="I87" s="47" t="s">
        <v>167</v>
      </c>
      <c r="J87" s="92"/>
      <c r="L87" s="14"/>
      <c r="M87" s="14"/>
      <c r="N87" s="14"/>
    </row>
    <row r="88" spans="1:14" ht="12.75">
      <c r="A88" s="82"/>
      <c r="B88" s="82"/>
      <c r="C88" s="82"/>
      <c r="D88" s="47"/>
      <c r="E88" s="47"/>
      <c r="F88" s="47"/>
      <c r="G88" s="82"/>
      <c r="H88" s="84">
        <f>+I80</f>
        <v>7.030171020000001</v>
      </c>
      <c r="I88" s="84">
        <f>+Data!C737</f>
        <v>5</v>
      </c>
      <c r="J88" s="92"/>
      <c r="L88" s="14"/>
      <c r="M88" s="14"/>
      <c r="N88" s="14"/>
    </row>
    <row r="89" spans="1:10" ht="13.5" thickBot="1">
      <c r="A89" s="75"/>
      <c r="B89" s="75"/>
      <c r="C89" s="75"/>
      <c r="D89" s="75"/>
      <c r="E89" s="75"/>
      <c r="F89" s="75"/>
      <c r="G89" s="75"/>
      <c r="H89" s="75"/>
      <c r="I89" s="75"/>
      <c r="J89" s="253"/>
    </row>
    <row r="90" ht="12.75">
      <c r="A90" s="66" t="s">
        <v>2</v>
      </c>
    </row>
    <row r="91" ht="12.75">
      <c r="A91" t="s">
        <v>3</v>
      </c>
    </row>
    <row r="92" spans="1:9" ht="12.75">
      <c r="A92" s="281" t="s">
        <v>337</v>
      </c>
      <c r="I92" s="14"/>
    </row>
    <row r="93" ht="12.75">
      <c r="A93" t="s">
        <v>22</v>
      </c>
    </row>
  </sheetData>
  <mergeCells count="31">
    <mergeCell ref="A7:G7"/>
    <mergeCell ref="A10:G10"/>
    <mergeCell ref="A12:G12"/>
    <mergeCell ref="A14:G14"/>
    <mergeCell ref="A16:G16"/>
    <mergeCell ref="A18:G18"/>
    <mergeCell ref="A22:G22"/>
    <mergeCell ref="A25:G25"/>
    <mergeCell ref="A23:G23"/>
    <mergeCell ref="A36:G36"/>
    <mergeCell ref="A40:G40"/>
    <mergeCell ref="A26:G26"/>
    <mergeCell ref="A29:G29"/>
    <mergeCell ref="A31:G31"/>
    <mergeCell ref="A33:G33"/>
    <mergeCell ref="A32:G32"/>
    <mergeCell ref="A27:G27"/>
    <mergeCell ref="A54:G54"/>
    <mergeCell ref="B60:C60"/>
    <mergeCell ref="D60:E60"/>
    <mergeCell ref="G60:I60"/>
    <mergeCell ref="A3:C3"/>
    <mergeCell ref="A4:B4"/>
    <mergeCell ref="A5:B5"/>
    <mergeCell ref="A52:G52"/>
    <mergeCell ref="A44:G44"/>
    <mergeCell ref="A46:G46"/>
    <mergeCell ref="A48:G48"/>
    <mergeCell ref="A50:G50"/>
    <mergeCell ref="A34:G34"/>
    <mergeCell ref="A37:G37"/>
  </mergeCells>
  <hyperlinks>
    <hyperlink ref="A26" r:id="rId1" display="http://usda.mannlib.cornell.edu/reports/nassr/price/pap-bb"/>
    <hyperlink ref="A34" r:id="rId2" display="http://usda.mannlib.cornell.edu/usda/reports/waobr/wasde-bb/"/>
    <hyperlink ref="A37" r:id="rId3" display="http://www.ers.usda.gov/features/farmbill/"/>
    <hyperlink ref="A3:C3" location="Documentation!A9" display="Brief description of the futures forecast model"/>
    <hyperlink ref="A4:B4" location="Documentation!A20" display="Data and sources"/>
    <hyperlink ref="A5:B5" location="Documentation!A39" display="Forecast procedures"/>
    <hyperlink ref="A32" r:id="rId4" display="http://usda.mannlib.cornell.edu/reports/nassr/price/pap-bb/"/>
    <hyperlink ref="A23:G23" r:id="rId5" display="http://cbotdataexchange.if5.com/"/>
    <hyperlink ref="A27" r:id="rId6" display="http://usda.mannlib.cornell.edu/reports/nassr/price/zap-bb"/>
  </hyperlinks>
  <printOptions/>
  <pageMargins left="0.25" right="0.25" top="0.5" bottom="0.5" header="0.5" footer="0.5"/>
  <pageSetup fitToHeight="4" fitToWidth="1" horizontalDpi="600" verticalDpi="600" orientation="landscape" scale="74" r:id="rId8"/>
  <drawing r:id="rId7"/>
</worksheet>
</file>

<file path=xl/worksheets/sheet6.xml><?xml version="1.0" encoding="utf-8"?>
<worksheet xmlns="http://schemas.openxmlformats.org/spreadsheetml/2006/main" xmlns:r="http://schemas.openxmlformats.org/officeDocument/2006/relationships">
  <dimension ref="A1:BR743"/>
  <sheetViews>
    <sheetView workbookViewId="0" topLeftCell="A1">
      <selection activeCell="A664" sqref="A664"/>
    </sheetView>
  </sheetViews>
  <sheetFormatPr defaultColWidth="9.140625" defaultRowHeight="12.75"/>
  <cols>
    <col min="1" max="1" width="10.140625" style="0" customWidth="1"/>
    <col min="2" max="2" width="17.140625" style="0" customWidth="1"/>
    <col min="3" max="3" width="22.140625" style="0" customWidth="1"/>
    <col min="4" max="5" width="11.28125" style="0" customWidth="1"/>
    <col min="6" max="6" width="10.421875" style="0" customWidth="1"/>
    <col min="7" max="7" width="11.7109375" style="0" customWidth="1"/>
    <col min="8" max="8" width="11.57421875" style="0" customWidth="1"/>
    <col min="10" max="10" width="12.140625" style="0" customWidth="1"/>
    <col min="14" max="14" width="13.00390625" style="0" customWidth="1"/>
    <col min="15" max="15" width="13.28125" style="0" customWidth="1"/>
    <col min="16" max="16" width="16.00390625" style="0" customWidth="1"/>
    <col min="17" max="17" width="22.00390625" style="0" customWidth="1"/>
  </cols>
  <sheetData>
    <row r="1" spans="1:7" ht="18.75">
      <c r="A1" s="183" t="s">
        <v>123</v>
      </c>
      <c r="B1" s="29"/>
      <c r="C1" s="29"/>
      <c r="D1" s="219"/>
      <c r="E1" s="29"/>
      <c r="F1" s="29"/>
      <c r="G1" s="29"/>
    </row>
    <row r="2" spans="1:7" ht="18">
      <c r="A2" s="286" t="s">
        <v>43</v>
      </c>
      <c r="B2" s="29"/>
      <c r="C2" s="29"/>
      <c r="D2" s="29"/>
      <c r="E2" s="29"/>
      <c r="F2" s="29"/>
      <c r="G2" s="29"/>
    </row>
    <row r="3" spans="1:7" ht="12.75" customHeight="1">
      <c r="A3" s="286"/>
      <c r="B3" s="29"/>
      <c r="C3" s="29"/>
      <c r="D3" s="29"/>
      <c r="E3" s="29"/>
      <c r="F3" s="29"/>
      <c r="G3" s="29"/>
    </row>
    <row r="4" spans="1:7" ht="15.75">
      <c r="A4" s="7" t="s">
        <v>10</v>
      </c>
      <c r="B4" s="7"/>
      <c r="C4" s="7"/>
      <c r="D4" s="7"/>
      <c r="E4" s="7"/>
      <c r="F4" s="7"/>
      <c r="G4" s="7"/>
    </row>
    <row r="5" spans="1:9" ht="15.75">
      <c r="A5" s="477" t="s">
        <v>296</v>
      </c>
      <c r="B5" s="477"/>
      <c r="C5" s="477"/>
      <c r="D5" s="477"/>
      <c r="E5" s="477"/>
      <c r="F5" s="477"/>
      <c r="G5" s="477"/>
      <c r="H5" s="31"/>
      <c r="I5" s="32"/>
    </row>
    <row r="6" spans="1:9" ht="15.75">
      <c r="A6" s="477" t="s">
        <v>300</v>
      </c>
      <c r="B6" s="477"/>
      <c r="C6" s="477"/>
      <c r="D6" s="477"/>
      <c r="E6" s="477"/>
      <c r="F6" s="477"/>
      <c r="G6" s="477"/>
      <c r="H6" s="32"/>
      <c r="I6" s="6"/>
    </row>
    <row r="7" spans="1:10" ht="15.75">
      <c r="A7" s="478" t="s">
        <v>325</v>
      </c>
      <c r="B7" s="478"/>
      <c r="C7" s="478"/>
      <c r="D7" s="478"/>
      <c r="E7" s="478"/>
      <c r="F7" s="478"/>
      <c r="G7" s="478"/>
      <c r="H7" s="478"/>
      <c r="I7" s="478"/>
      <c r="J7" s="478"/>
    </row>
    <row r="8" spans="1:8" ht="12.75" customHeight="1">
      <c r="A8" s="2"/>
      <c r="B8" s="7"/>
      <c r="C8" s="7"/>
      <c r="D8" s="7"/>
      <c r="E8" s="7"/>
      <c r="F8" s="7"/>
      <c r="G8" s="7"/>
      <c r="H8" s="7"/>
    </row>
    <row r="9" spans="1:8" ht="15.75">
      <c r="A9" s="7" t="s">
        <v>83</v>
      </c>
      <c r="B9" s="7"/>
      <c r="C9" s="7"/>
      <c r="D9" s="7"/>
      <c r="F9" s="7"/>
      <c r="G9" s="7"/>
      <c r="H9" s="7"/>
    </row>
    <row r="10" spans="1:11" ht="15.75">
      <c r="A10" s="477" t="s">
        <v>327</v>
      </c>
      <c r="B10" s="477"/>
      <c r="C10" s="477"/>
      <c r="D10" s="477"/>
      <c r="E10" s="477"/>
      <c r="F10" s="477"/>
      <c r="G10" s="477"/>
      <c r="H10" s="477"/>
      <c r="I10" s="477"/>
      <c r="J10" s="477"/>
      <c r="K10" s="477"/>
    </row>
    <row r="11" spans="1:11" ht="15.75">
      <c r="A11" s="477" t="s">
        <v>328</v>
      </c>
      <c r="B11" s="477"/>
      <c r="C11" s="477"/>
      <c r="D11" s="477"/>
      <c r="E11" s="477"/>
      <c r="F11" s="477"/>
      <c r="G11" s="477"/>
      <c r="H11" s="477"/>
      <c r="I11" s="477"/>
      <c r="J11" s="477"/>
      <c r="K11" s="477"/>
    </row>
    <row r="12" spans="1:11" ht="15.75">
      <c r="A12" s="477" t="s">
        <v>329</v>
      </c>
      <c r="B12" s="477"/>
      <c r="C12" s="477"/>
      <c r="D12" s="477"/>
      <c r="E12" s="477"/>
      <c r="F12" s="477"/>
      <c r="G12" s="477"/>
      <c r="H12" s="33"/>
      <c r="I12" s="3"/>
      <c r="J12" s="3"/>
      <c r="K12" s="3"/>
    </row>
    <row r="13" spans="1:8" ht="12.75" customHeight="1">
      <c r="A13" s="30"/>
      <c r="B13" s="3"/>
      <c r="C13" s="7"/>
      <c r="D13" s="7"/>
      <c r="E13" s="7"/>
      <c r="F13" s="7"/>
      <c r="G13" s="7"/>
      <c r="H13" s="7"/>
    </row>
    <row r="14" spans="1:8" ht="15.75">
      <c r="A14" s="34" t="s">
        <v>84</v>
      </c>
      <c r="B14" s="4"/>
      <c r="C14" s="4"/>
      <c r="D14" s="7"/>
      <c r="E14" s="7"/>
      <c r="F14" s="7"/>
      <c r="G14" s="7"/>
      <c r="H14" s="7"/>
    </row>
    <row r="15" spans="1:70" ht="15.75">
      <c r="A15" s="477" t="s">
        <v>330</v>
      </c>
      <c r="B15" s="477"/>
      <c r="C15" s="477"/>
      <c r="D15" s="477"/>
      <c r="E15" s="477"/>
      <c r="F15" s="477"/>
      <c r="G15" s="477"/>
      <c r="H15" s="477"/>
      <c r="I15" s="32"/>
      <c r="J15" s="32"/>
      <c r="K15" s="32"/>
      <c r="L15" s="32"/>
      <c r="M15" s="32"/>
      <c r="N15" s="32"/>
      <c r="O15" s="32"/>
      <c r="P15" s="32"/>
      <c r="Q15" s="32"/>
      <c r="R15" s="32"/>
      <c r="S15" s="32"/>
      <c r="T15" s="32"/>
      <c r="U15" s="32"/>
      <c r="V15" s="32"/>
      <c r="W15" s="32"/>
      <c r="X15" s="32"/>
      <c r="Y15" s="32"/>
      <c r="Z15" s="32"/>
      <c r="AA15" s="32"/>
      <c r="AB15" s="32"/>
      <c r="AC15" s="32"/>
      <c r="AD15" s="32"/>
      <c r="AE15" s="32"/>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row>
    <row r="16" spans="1:70" ht="15.75">
      <c r="A16" s="477" t="s">
        <v>331</v>
      </c>
      <c r="B16" s="477"/>
      <c r="C16" s="477"/>
      <c r="D16" s="477"/>
      <c r="E16" s="477"/>
      <c r="F16" s="477"/>
      <c r="G16" s="477"/>
      <c r="H16" s="477"/>
      <c r="I16" s="479"/>
      <c r="J16" s="32"/>
      <c r="K16" s="32"/>
      <c r="L16" s="32"/>
      <c r="M16" s="32"/>
      <c r="N16" s="32"/>
      <c r="O16" s="32"/>
      <c r="P16" s="32"/>
      <c r="Q16" s="32"/>
      <c r="R16" s="32"/>
      <c r="S16" s="32"/>
      <c r="T16" s="32"/>
      <c r="U16" s="32"/>
      <c r="V16" s="32"/>
      <c r="W16" s="32"/>
      <c r="X16" s="32"/>
      <c r="Y16" s="32"/>
      <c r="Z16" s="32"/>
      <c r="AA16" s="32"/>
      <c r="AB16" s="32"/>
      <c r="AC16" s="32"/>
      <c r="AD16" s="32"/>
      <c r="AE16" s="32"/>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row>
    <row r="17" spans="1:8" ht="12.75" customHeight="1">
      <c r="A17" s="1"/>
      <c r="B17" s="3"/>
      <c r="C17" s="7"/>
      <c r="D17" s="7"/>
      <c r="E17" s="7"/>
      <c r="F17" s="7"/>
      <c r="G17" s="7"/>
      <c r="H17" s="7"/>
    </row>
    <row r="18" spans="1:8" ht="15.75">
      <c r="A18" s="3" t="s">
        <v>89</v>
      </c>
      <c r="B18" s="7"/>
      <c r="C18" s="7"/>
      <c r="E18" s="7"/>
      <c r="F18" s="7"/>
      <c r="G18" s="7"/>
      <c r="H18" s="7"/>
    </row>
    <row r="19" spans="1:8" ht="15.75">
      <c r="A19" s="478" t="s">
        <v>333</v>
      </c>
      <c r="B19" s="478"/>
      <c r="C19" s="478"/>
      <c r="D19" s="478"/>
      <c r="E19" s="478"/>
      <c r="F19" s="479"/>
      <c r="G19" s="3"/>
      <c r="H19" s="7"/>
    </row>
    <row r="20" spans="1:13" ht="15.75">
      <c r="A20" s="477" t="s">
        <v>334</v>
      </c>
      <c r="B20" s="479"/>
      <c r="C20" s="479"/>
      <c r="D20" s="479"/>
      <c r="E20" s="479"/>
      <c r="F20" s="479"/>
      <c r="G20" s="479"/>
      <c r="H20" s="33"/>
      <c r="I20" s="14"/>
      <c r="J20" s="14"/>
      <c r="K20" s="14"/>
      <c r="L20" s="14"/>
      <c r="M20" s="14"/>
    </row>
    <row r="21" spans="2:8" ht="12.75" customHeight="1">
      <c r="B21" s="3"/>
      <c r="C21" s="7"/>
      <c r="D21" s="7"/>
      <c r="E21" s="7"/>
      <c r="F21" s="7"/>
      <c r="G21" s="7"/>
      <c r="H21" s="7"/>
    </row>
    <row r="22" spans="1:8" ht="15.75">
      <c r="A22" s="4" t="s">
        <v>51</v>
      </c>
      <c r="B22" s="4"/>
      <c r="C22" s="26"/>
      <c r="D22" s="26"/>
      <c r="E22" s="7"/>
      <c r="F22" s="7"/>
      <c r="G22" s="7"/>
      <c r="H22" s="7"/>
    </row>
    <row r="23" spans="1:16" ht="15.75">
      <c r="A23" s="477" t="s">
        <v>324</v>
      </c>
      <c r="B23" s="479"/>
      <c r="C23" s="479"/>
      <c r="D23" s="479"/>
      <c r="E23" s="479"/>
      <c r="F23" s="479"/>
      <c r="G23" s="479"/>
      <c r="H23" s="479"/>
      <c r="I23" s="479"/>
      <c r="J23" s="32"/>
      <c r="K23" s="32"/>
      <c r="L23" s="32"/>
      <c r="M23" s="32"/>
      <c r="N23" s="6"/>
      <c r="O23" s="6"/>
      <c r="P23" s="6"/>
    </row>
    <row r="24" spans="1:16" ht="15.75">
      <c r="A24" s="477" t="s">
        <v>323</v>
      </c>
      <c r="B24" s="479"/>
      <c r="C24" s="479"/>
      <c r="D24" s="479"/>
      <c r="E24" s="479"/>
      <c r="F24" s="479"/>
      <c r="G24" s="479"/>
      <c r="H24" s="479"/>
      <c r="I24" s="479"/>
      <c r="J24" s="32"/>
      <c r="K24" s="32"/>
      <c r="L24" s="32"/>
      <c r="M24" s="32"/>
      <c r="N24" s="6"/>
      <c r="O24" s="6"/>
      <c r="P24" s="6"/>
    </row>
    <row r="25" spans="1:16" ht="12.75" customHeight="1">
      <c r="A25" s="33"/>
      <c r="B25" s="33"/>
      <c r="C25" s="33"/>
      <c r="D25" s="33"/>
      <c r="E25" s="33"/>
      <c r="F25" s="33"/>
      <c r="G25" s="33"/>
      <c r="H25" s="32"/>
      <c r="I25" s="32"/>
      <c r="J25" s="32"/>
      <c r="K25" s="32"/>
      <c r="L25" s="32"/>
      <c r="M25" s="32"/>
      <c r="N25" s="6"/>
      <c r="O25" s="6"/>
      <c r="P25" s="6"/>
    </row>
    <row r="26" spans="1:8" ht="15.75">
      <c r="A26" s="4" t="s">
        <v>273</v>
      </c>
      <c r="B26" s="3"/>
      <c r="C26" s="7"/>
      <c r="D26" s="7"/>
      <c r="E26" s="7"/>
      <c r="F26" s="7"/>
      <c r="G26" s="7"/>
      <c r="H26" s="7"/>
    </row>
    <row r="27" spans="1:15" ht="15.75">
      <c r="A27" s="477" t="s">
        <v>274</v>
      </c>
      <c r="B27" s="479"/>
      <c r="C27" s="479"/>
      <c r="D27" s="479"/>
      <c r="E27" s="479"/>
      <c r="F27" s="479"/>
      <c r="G27" s="479"/>
      <c r="H27" s="479"/>
      <c r="I27" s="479"/>
      <c r="J27" s="32"/>
      <c r="K27" s="32"/>
      <c r="L27" s="32"/>
      <c r="M27" s="32"/>
      <c r="N27" s="32"/>
      <c r="O27" s="32"/>
    </row>
    <row r="28" spans="1:15" ht="12.75" customHeight="1">
      <c r="A28" s="33"/>
      <c r="B28" s="33"/>
      <c r="C28" s="33"/>
      <c r="D28" s="33"/>
      <c r="E28" s="33"/>
      <c r="F28" s="33"/>
      <c r="G28" s="33"/>
      <c r="H28" s="33"/>
      <c r="I28" s="32"/>
      <c r="J28" s="32"/>
      <c r="K28" s="32"/>
      <c r="L28" s="32"/>
      <c r="M28" s="32"/>
      <c r="N28" s="32"/>
      <c r="O28" s="32"/>
    </row>
    <row r="29" spans="2:8" ht="12.75" customHeight="1">
      <c r="B29" s="3"/>
      <c r="C29" s="7"/>
      <c r="D29" s="7"/>
      <c r="E29" s="7"/>
      <c r="F29" s="7"/>
      <c r="G29" s="7"/>
      <c r="H29" s="7"/>
    </row>
    <row r="30" spans="1:17" ht="12.75" customHeight="1" thickBot="1">
      <c r="A30" s="344" t="s">
        <v>296</v>
      </c>
      <c r="B30" s="344"/>
      <c r="C30" s="344"/>
      <c r="D30" s="344"/>
      <c r="E30" s="344"/>
      <c r="F30" s="344"/>
      <c r="G30" s="344"/>
      <c r="H30" s="345"/>
      <c r="I30" s="345"/>
      <c r="K30" s="97"/>
      <c r="L30" s="97"/>
      <c r="M30" s="97"/>
      <c r="N30" s="97"/>
      <c r="O30" s="97"/>
      <c r="P30" s="97"/>
      <c r="Q30" s="97"/>
    </row>
    <row r="31" spans="1:17" ht="12.75" customHeight="1">
      <c r="A31" s="346" t="s">
        <v>75</v>
      </c>
      <c r="B31" s="347" t="s">
        <v>297</v>
      </c>
      <c r="C31" s="346" t="s">
        <v>298</v>
      </c>
      <c r="D31" s="346" t="s">
        <v>196</v>
      </c>
      <c r="E31" s="346" t="s">
        <v>198</v>
      </c>
      <c r="F31" s="346" t="s">
        <v>77</v>
      </c>
      <c r="G31" s="346" t="s">
        <v>78</v>
      </c>
      <c r="H31" s="348" t="s">
        <v>299</v>
      </c>
      <c r="I31" s="348" t="s">
        <v>192</v>
      </c>
      <c r="K31" s="97"/>
      <c r="L31" s="97"/>
      <c r="M31" s="97"/>
      <c r="N31" s="97"/>
      <c r="O31" s="97"/>
      <c r="P31" s="97"/>
      <c r="Q31" s="97"/>
    </row>
    <row r="32" spans="1:17" ht="12.75" customHeight="1" thickBot="1">
      <c r="A32" s="349" t="s">
        <v>144</v>
      </c>
      <c r="B32" s="350" t="s">
        <v>138</v>
      </c>
      <c r="C32" s="349"/>
      <c r="D32" s="349"/>
      <c r="E32" s="349"/>
      <c r="F32" s="349"/>
      <c r="G32" s="349"/>
      <c r="H32" s="13"/>
      <c r="I32" s="13"/>
      <c r="K32" s="97"/>
      <c r="L32" s="97"/>
      <c r="M32" s="97"/>
      <c r="N32" s="97"/>
      <c r="O32" s="97"/>
      <c r="P32" s="97"/>
      <c r="Q32" s="97"/>
    </row>
    <row r="33" spans="1:17" ht="12.75" customHeight="1">
      <c r="A33" s="351"/>
      <c r="B33" s="352"/>
      <c r="C33" s="351"/>
      <c r="D33" s="346" t="s">
        <v>79</v>
      </c>
      <c r="E33" s="346"/>
      <c r="F33" s="346"/>
      <c r="G33" s="351"/>
      <c r="K33" s="97"/>
      <c r="L33" s="97"/>
      <c r="M33" s="97"/>
      <c r="N33" s="97"/>
      <c r="O33" s="97"/>
      <c r="P33" s="97"/>
      <c r="Q33" s="97"/>
    </row>
    <row r="34" spans="1:17" ht="12.75" customHeight="1">
      <c r="A34" s="18">
        <v>2004</v>
      </c>
      <c r="B34" s="291">
        <v>38113</v>
      </c>
      <c r="C34" s="357">
        <v>7.675</v>
      </c>
      <c r="D34" s="357">
        <v>7.6825</v>
      </c>
      <c r="E34" s="357">
        <v>7.59</v>
      </c>
      <c r="F34" s="357">
        <v>7.425</v>
      </c>
      <c r="G34" s="357">
        <v>7.43</v>
      </c>
      <c r="H34" s="358">
        <v>7.17</v>
      </c>
      <c r="I34" s="358">
        <f>+H34-0.055</f>
        <v>7.115</v>
      </c>
      <c r="J34" s="358"/>
      <c r="K34" s="97"/>
      <c r="L34" s="97"/>
      <c r="M34" s="97"/>
      <c r="N34" s="97"/>
      <c r="O34" s="97"/>
      <c r="P34" s="97"/>
      <c r="Q34" s="97"/>
    </row>
    <row r="35" spans="1:17" ht="12.75" customHeight="1">
      <c r="A35" s="353"/>
      <c r="B35" s="359">
        <f>B34+7</f>
        <v>38120</v>
      </c>
      <c r="C35" s="360">
        <v>7.36</v>
      </c>
      <c r="D35" s="360">
        <v>7.385</v>
      </c>
      <c r="E35" s="360">
        <v>7.32</v>
      </c>
      <c r="F35" s="360">
        <v>7.17</v>
      </c>
      <c r="G35" s="360">
        <v>7.17</v>
      </c>
      <c r="H35" s="361">
        <v>7.12</v>
      </c>
      <c r="I35" s="361">
        <f>+H35-0.055</f>
        <v>7.065</v>
      </c>
      <c r="J35" s="361"/>
      <c r="K35" s="97"/>
      <c r="L35" s="97"/>
      <c r="M35" s="97"/>
      <c r="N35" s="97"/>
      <c r="O35" s="97"/>
      <c r="P35" s="97"/>
      <c r="Q35" s="97"/>
    </row>
    <row r="36" spans="1:17" ht="12.75" customHeight="1">
      <c r="A36" s="353"/>
      <c r="B36" s="359">
        <f aca="true" t="shared" si="0" ref="B36:B99">B35+7</f>
        <v>38127</v>
      </c>
      <c r="C36" s="360">
        <v>6.83</v>
      </c>
      <c r="D36" s="360">
        <v>6.855</v>
      </c>
      <c r="E36" s="360">
        <v>6.83</v>
      </c>
      <c r="F36" s="360">
        <v>6.76</v>
      </c>
      <c r="G36" s="360">
        <v>6.775</v>
      </c>
      <c r="H36" s="361">
        <v>6.63</v>
      </c>
      <c r="I36" s="361">
        <f aca="true" t="shared" si="1" ref="I36:I45">+H36-0.055</f>
        <v>6.575</v>
      </c>
      <c r="J36" s="361"/>
      <c r="K36" s="97"/>
      <c r="L36" s="97"/>
      <c r="M36" s="97"/>
      <c r="N36" s="97"/>
      <c r="O36" s="97"/>
      <c r="P36" s="97"/>
      <c r="Q36" s="97"/>
    </row>
    <row r="37" spans="1:17" ht="12.75" customHeight="1">
      <c r="A37" s="353"/>
      <c r="B37" s="359">
        <f t="shared" si="0"/>
        <v>38134</v>
      </c>
      <c r="C37" s="360">
        <v>6.73</v>
      </c>
      <c r="D37" s="360">
        <v>6.755</v>
      </c>
      <c r="E37" s="360">
        <v>6.755</v>
      </c>
      <c r="F37" s="360">
        <v>6.71</v>
      </c>
      <c r="G37" s="360">
        <v>6.685</v>
      </c>
      <c r="H37" s="361">
        <v>6.24</v>
      </c>
      <c r="I37" s="361">
        <f t="shared" si="1"/>
        <v>6.1850000000000005</v>
      </c>
      <c r="J37" s="361"/>
      <c r="K37" s="97"/>
      <c r="L37" s="97"/>
      <c r="M37" s="97"/>
      <c r="N37" s="97"/>
      <c r="O37" s="97"/>
      <c r="P37" s="97"/>
      <c r="Q37" s="97"/>
    </row>
    <row r="38" spans="1:17" ht="12.75" customHeight="1">
      <c r="A38" s="353"/>
      <c r="B38" s="359">
        <f t="shared" si="0"/>
        <v>38141</v>
      </c>
      <c r="C38" s="360">
        <v>6.875</v>
      </c>
      <c r="D38" s="360">
        <v>6.88</v>
      </c>
      <c r="E38" s="360">
        <v>6.87</v>
      </c>
      <c r="F38" s="360">
        <v>6.84</v>
      </c>
      <c r="G38" s="360">
        <v>6.82</v>
      </c>
      <c r="H38" s="361">
        <v>6.45</v>
      </c>
      <c r="I38" s="361">
        <f t="shared" si="1"/>
        <v>6.3950000000000005</v>
      </c>
      <c r="J38" s="361"/>
      <c r="K38" s="97"/>
      <c r="L38" s="97"/>
      <c r="M38" s="97"/>
      <c r="N38" s="97"/>
      <c r="O38" s="97"/>
      <c r="P38" s="97"/>
      <c r="Q38" s="97"/>
    </row>
    <row r="39" spans="1:17" ht="12.75" customHeight="1">
      <c r="A39" s="353"/>
      <c r="B39" s="359">
        <f t="shared" si="0"/>
        <v>38148</v>
      </c>
      <c r="C39" s="360">
        <v>6.635</v>
      </c>
      <c r="D39" s="360">
        <v>6.65</v>
      </c>
      <c r="E39" s="360">
        <v>6.645</v>
      </c>
      <c r="F39" s="360">
        <v>6.61</v>
      </c>
      <c r="G39" s="360">
        <v>6.59</v>
      </c>
      <c r="H39" s="361">
        <v>6.45</v>
      </c>
      <c r="I39" s="361">
        <f t="shared" si="1"/>
        <v>6.3950000000000005</v>
      </c>
      <c r="J39" s="361"/>
      <c r="K39" s="97"/>
      <c r="L39" s="97"/>
      <c r="M39" s="97"/>
      <c r="N39" s="97"/>
      <c r="O39" s="97"/>
      <c r="P39" s="97"/>
      <c r="Q39" s="97"/>
    </row>
    <row r="40" spans="1:17" ht="12.75" customHeight="1">
      <c r="A40" s="353"/>
      <c r="B40" s="359">
        <f t="shared" si="0"/>
        <v>38155</v>
      </c>
      <c r="C40" s="360">
        <v>6.69</v>
      </c>
      <c r="D40" s="360">
        <v>6.71</v>
      </c>
      <c r="E40" s="360">
        <v>6.7</v>
      </c>
      <c r="F40" s="360">
        <v>6.59</v>
      </c>
      <c r="G40" s="360">
        <v>6.57</v>
      </c>
      <c r="H40" s="361">
        <v>6.47</v>
      </c>
      <c r="I40" s="361">
        <f t="shared" si="1"/>
        <v>6.415</v>
      </c>
      <c r="J40" s="361"/>
      <c r="K40" s="97"/>
      <c r="L40" s="97"/>
      <c r="M40" s="97"/>
      <c r="N40" s="97"/>
      <c r="O40" s="97"/>
      <c r="P40" s="97"/>
      <c r="Q40" s="97"/>
    </row>
    <row r="41" spans="1:17" ht="12.75" customHeight="1">
      <c r="A41" s="353"/>
      <c r="B41" s="359">
        <f t="shared" si="0"/>
        <v>38162</v>
      </c>
      <c r="C41" s="360">
        <v>6.99</v>
      </c>
      <c r="D41" s="360">
        <v>7.005</v>
      </c>
      <c r="E41" s="360">
        <v>7</v>
      </c>
      <c r="F41" s="360">
        <v>6.87</v>
      </c>
      <c r="G41" s="360">
        <v>6.82</v>
      </c>
      <c r="H41" s="361">
        <v>6.5</v>
      </c>
      <c r="I41" s="361">
        <f t="shared" si="1"/>
        <v>6.445</v>
      </c>
      <c r="J41" s="361"/>
      <c r="K41" s="97"/>
      <c r="L41" s="97"/>
      <c r="M41" s="97"/>
      <c r="N41" s="97"/>
      <c r="O41" s="97"/>
      <c r="P41" s="97"/>
      <c r="Q41" s="97"/>
    </row>
    <row r="42" spans="1:17" ht="12.75" customHeight="1">
      <c r="A42" s="353"/>
      <c r="B42" s="359">
        <f t="shared" si="0"/>
        <v>38169</v>
      </c>
      <c r="C42" s="360">
        <v>6.675</v>
      </c>
      <c r="D42" s="360">
        <v>6.69</v>
      </c>
      <c r="E42" s="360">
        <v>6.69</v>
      </c>
      <c r="F42" s="360">
        <v>6.64</v>
      </c>
      <c r="G42" s="360">
        <v>6.57</v>
      </c>
      <c r="H42" s="361">
        <v>6.3</v>
      </c>
      <c r="I42" s="361">
        <f t="shared" si="1"/>
        <v>6.245</v>
      </c>
      <c r="J42" s="361"/>
      <c r="K42" s="97"/>
      <c r="L42" s="97"/>
      <c r="M42" s="97"/>
      <c r="N42" s="97"/>
      <c r="O42" s="97"/>
      <c r="P42" s="97"/>
      <c r="Q42" s="97"/>
    </row>
    <row r="43" spans="1:17" ht="12.75" customHeight="1">
      <c r="A43" s="353"/>
      <c r="B43" s="359">
        <f t="shared" si="0"/>
        <v>38176</v>
      </c>
      <c r="C43" s="360">
        <v>6.5375</v>
      </c>
      <c r="D43" s="360">
        <v>6.595</v>
      </c>
      <c r="E43" s="360">
        <v>6.605</v>
      </c>
      <c r="F43" s="360">
        <v>6.55</v>
      </c>
      <c r="G43" s="360">
        <v>6.56</v>
      </c>
      <c r="H43" s="361">
        <v>6.28</v>
      </c>
      <c r="I43" s="361">
        <f t="shared" si="1"/>
        <v>6.2250000000000005</v>
      </c>
      <c r="J43" s="361"/>
      <c r="K43" s="97"/>
      <c r="L43" s="97"/>
      <c r="M43" s="97"/>
      <c r="N43" s="97"/>
      <c r="O43" s="97"/>
      <c r="P43" s="97"/>
      <c r="Q43" s="97"/>
    </row>
    <row r="44" spans="1:17" ht="12.75" customHeight="1">
      <c r="A44" s="353"/>
      <c r="B44" s="359">
        <f t="shared" si="0"/>
        <v>38183</v>
      </c>
      <c r="C44" s="360">
        <v>6.455</v>
      </c>
      <c r="D44" s="360">
        <v>6.5</v>
      </c>
      <c r="E44" s="360">
        <v>6.55</v>
      </c>
      <c r="F44" s="360">
        <v>6.515</v>
      </c>
      <c r="G44" s="360">
        <v>6.51</v>
      </c>
      <c r="H44" s="361">
        <v>6.4</v>
      </c>
      <c r="I44" s="361">
        <f t="shared" si="1"/>
        <v>6.345000000000001</v>
      </c>
      <c r="J44" s="361"/>
      <c r="K44" s="97"/>
      <c r="L44" s="97"/>
      <c r="M44" s="97"/>
      <c r="N44" s="97"/>
      <c r="O44" s="97"/>
      <c r="P44" s="97"/>
      <c r="Q44" s="97"/>
    </row>
    <row r="45" spans="1:17" ht="12.75" customHeight="1">
      <c r="A45" s="353"/>
      <c r="B45" s="359">
        <f t="shared" si="0"/>
        <v>38190</v>
      </c>
      <c r="C45" s="360">
        <v>5.9375</v>
      </c>
      <c r="D45" s="360">
        <v>5.995</v>
      </c>
      <c r="E45" s="360">
        <v>6.075</v>
      </c>
      <c r="F45" s="360">
        <v>6.095</v>
      </c>
      <c r="G45" s="360">
        <v>6.125</v>
      </c>
      <c r="H45" s="361">
        <v>6.08</v>
      </c>
      <c r="I45" s="361">
        <f t="shared" si="1"/>
        <v>6.025</v>
      </c>
      <c r="J45" s="361"/>
      <c r="K45" s="97"/>
      <c r="L45" s="97"/>
      <c r="M45" s="97"/>
      <c r="N45" s="97"/>
      <c r="O45" s="97"/>
      <c r="P45" s="97"/>
      <c r="Q45" s="97"/>
    </row>
    <row r="46" spans="1:17" ht="12.75" customHeight="1">
      <c r="A46" s="353"/>
      <c r="B46" s="359">
        <f t="shared" si="0"/>
        <v>38197</v>
      </c>
      <c r="C46" s="360">
        <v>5.8475</v>
      </c>
      <c r="D46" s="360">
        <v>5.9225</v>
      </c>
      <c r="E46" s="360">
        <v>6.005</v>
      </c>
      <c r="F46" s="360">
        <v>6.05</v>
      </c>
      <c r="G46" s="360">
        <v>6.07</v>
      </c>
      <c r="H46" s="361">
        <v>6.03</v>
      </c>
      <c r="I46" s="361">
        <v>5.975</v>
      </c>
      <c r="J46" s="361"/>
      <c r="K46" s="97"/>
      <c r="L46" s="97"/>
      <c r="M46" s="97"/>
      <c r="N46" s="97"/>
      <c r="O46" s="97"/>
      <c r="P46" s="97"/>
      <c r="Q46" s="97"/>
    </row>
    <row r="47" spans="1:17" ht="12.75" customHeight="1">
      <c r="A47" s="353"/>
      <c r="B47" s="359">
        <f t="shared" si="0"/>
        <v>38204</v>
      </c>
      <c r="C47" s="360">
        <v>5.7125</v>
      </c>
      <c r="D47" s="360">
        <v>5.7825</v>
      </c>
      <c r="E47" s="360">
        <v>5.835</v>
      </c>
      <c r="F47" s="360">
        <v>5.885</v>
      </c>
      <c r="G47" s="360">
        <v>5.915</v>
      </c>
      <c r="H47" s="361">
        <v>5.9</v>
      </c>
      <c r="I47" s="361">
        <v>5.88</v>
      </c>
      <c r="J47" s="361"/>
      <c r="K47" s="97"/>
      <c r="L47" s="97"/>
      <c r="M47" s="97"/>
      <c r="N47" s="97"/>
      <c r="O47" s="97"/>
      <c r="P47" s="97"/>
      <c r="Q47" s="97"/>
    </row>
    <row r="48" spans="1:17" ht="12.75" customHeight="1">
      <c r="A48" s="353"/>
      <c r="B48" s="359">
        <f t="shared" si="0"/>
        <v>38211</v>
      </c>
      <c r="C48" s="360">
        <v>5.8525</v>
      </c>
      <c r="D48" s="360">
        <v>5.9075</v>
      </c>
      <c r="E48" s="360">
        <v>5.97</v>
      </c>
      <c r="F48" s="360">
        <v>6.0275</v>
      </c>
      <c r="G48" s="360">
        <v>6.05</v>
      </c>
      <c r="H48" s="361">
        <v>6.03</v>
      </c>
      <c r="I48" s="361">
        <v>5.93</v>
      </c>
      <c r="J48" s="361"/>
      <c r="K48" s="97"/>
      <c r="L48" s="97"/>
      <c r="M48" s="97"/>
      <c r="N48" s="97"/>
      <c r="O48" s="97"/>
      <c r="P48" s="97"/>
      <c r="Q48" s="97"/>
    </row>
    <row r="49" spans="1:17" ht="12.75" customHeight="1">
      <c r="A49" s="353"/>
      <c r="B49" s="359">
        <f t="shared" si="0"/>
        <v>38218</v>
      </c>
      <c r="C49" s="360">
        <v>5.895</v>
      </c>
      <c r="D49" s="360">
        <v>5.95</v>
      </c>
      <c r="E49" s="360">
        <v>6.0325</v>
      </c>
      <c r="F49" s="360">
        <v>6.085</v>
      </c>
      <c r="G49" s="360">
        <v>6.115</v>
      </c>
      <c r="H49" s="361">
        <v>6.09</v>
      </c>
      <c r="I49" s="361">
        <v>5.98</v>
      </c>
      <c r="J49" s="361"/>
      <c r="K49" s="97"/>
      <c r="L49" s="97"/>
      <c r="M49" s="97"/>
      <c r="N49" s="97"/>
      <c r="O49" s="97"/>
      <c r="P49" s="97"/>
      <c r="Q49" s="97"/>
    </row>
    <row r="50" spans="1:17" ht="12.75" customHeight="1">
      <c r="A50" s="353"/>
      <c r="B50" s="359">
        <f t="shared" si="0"/>
        <v>38225</v>
      </c>
      <c r="C50" s="360">
        <v>6.065</v>
      </c>
      <c r="D50" s="360">
        <v>6.1175</v>
      </c>
      <c r="E50" s="360">
        <v>6.175</v>
      </c>
      <c r="F50" s="360">
        <v>6.195</v>
      </c>
      <c r="G50" s="360">
        <v>6.245</v>
      </c>
      <c r="H50" s="361">
        <v>6.2</v>
      </c>
      <c r="I50" s="361">
        <v>6.03</v>
      </c>
      <c r="J50" s="361"/>
      <c r="K50" s="97"/>
      <c r="L50" s="97"/>
      <c r="M50" s="97"/>
      <c r="N50" s="97"/>
      <c r="O50" s="97"/>
      <c r="P50" s="97"/>
      <c r="Q50" s="97"/>
    </row>
    <row r="51" spans="1:17" ht="12.75" customHeight="1">
      <c r="A51" s="353"/>
      <c r="B51" s="359">
        <f t="shared" si="0"/>
        <v>38232</v>
      </c>
      <c r="C51" s="360">
        <v>6.2875</v>
      </c>
      <c r="D51" s="360">
        <v>6.3575</v>
      </c>
      <c r="E51" s="360">
        <v>6.4225</v>
      </c>
      <c r="F51" s="360">
        <v>6.42</v>
      </c>
      <c r="G51" s="360">
        <v>6.445</v>
      </c>
      <c r="H51" s="361">
        <v>6.45</v>
      </c>
      <c r="I51" s="361">
        <v>6.24</v>
      </c>
      <c r="J51" s="361"/>
      <c r="K51" s="97"/>
      <c r="L51" s="97"/>
      <c r="M51" s="97"/>
      <c r="N51" s="97"/>
      <c r="O51" s="97"/>
      <c r="P51" s="97"/>
      <c r="Q51" s="97"/>
    </row>
    <row r="52" spans="1:17" ht="12.75" customHeight="1">
      <c r="A52" s="353"/>
      <c r="B52" s="359">
        <f t="shared" si="0"/>
        <v>38239</v>
      </c>
      <c r="C52" s="360">
        <v>5.82</v>
      </c>
      <c r="D52" s="360">
        <v>5.89</v>
      </c>
      <c r="E52" s="360">
        <v>5.965</v>
      </c>
      <c r="F52" s="360">
        <v>6.0125</v>
      </c>
      <c r="G52" s="360">
        <v>6.05</v>
      </c>
      <c r="H52" s="361">
        <v>6.05</v>
      </c>
      <c r="I52" s="361">
        <v>5.97</v>
      </c>
      <c r="J52" s="361"/>
      <c r="K52" s="97"/>
      <c r="L52" s="97"/>
      <c r="M52" s="97"/>
      <c r="N52" s="97"/>
      <c r="O52" s="97"/>
      <c r="P52" s="97"/>
      <c r="Q52" s="97"/>
    </row>
    <row r="53" spans="1:17" ht="12.75" customHeight="1">
      <c r="A53" s="353"/>
      <c r="B53" s="359">
        <f t="shared" si="0"/>
        <v>38246</v>
      </c>
      <c r="C53" s="360">
        <v>5.5725</v>
      </c>
      <c r="D53" s="360">
        <v>5.6525</v>
      </c>
      <c r="E53" s="360">
        <v>5.725</v>
      </c>
      <c r="F53" s="360">
        <v>5.775</v>
      </c>
      <c r="G53" s="360">
        <v>5.8325</v>
      </c>
      <c r="H53" s="361">
        <v>5.835</v>
      </c>
      <c r="I53" s="361">
        <v>5.82</v>
      </c>
      <c r="J53" s="361"/>
      <c r="K53" s="97"/>
      <c r="L53" s="97"/>
      <c r="M53" s="97"/>
      <c r="N53" s="97"/>
      <c r="O53" s="97"/>
      <c r="P53" s="97"/>
      <c r="Q53" s="97"/>
    </row>
    <row r="54" spans="1:17" ht="12.75" customHeight="1">
      <c r="A54" s="353"/>
      <c r="B54" s="359">
        <f t="shared" si="0"/>
        <v>38253</v>
      </c>
      <c r="C54" s="360">
        <v>5.3775</v>
      </c>
      <c r="D54" s="360">
        <v>5.455</v>
      </c>
      <c r="E54" s="360">
        <v>5.535</v>
      </c>
      <c r="F54" s="360">
        <v>5.6025</v>
      </c>
      <c r="G54" s="360">
        <v>5.66</v>
      </c>
      <c r="H54" s="361">
        <v>5.66</v>
      </c>
      <c r="I54" s="361">
        <v>5.66</v>
      </c>
      <c r="J54" s="361"/>
      <c r="K54" s="97"/>
      <c r="L54" s="97"/>
      <c r="M54" s="97"/>
      <c r="N54" s="97"/>
      <c r="O54" s="97"/>
      <c r="P54" s="97"/>
      <c r="Q54" s="97"/>
    </row>
    <row r="55" spans="1:17" ht="12.75" customHeight="1">
      <c r="A55" s="353"/>
      <c r="B55" s="359">
        <f t="shared" si="0"/>
        <v>38260</v>
      </c>
      <c r="C55" s="360">
        <v>5.27</v>
      </c>
      <c r="D55" s="360">
        <v>5.3475</v>
      </c>
      <c r="E55" s="360">
        <v>5.3975</v>
      </c>
      <c r="F55" s="360">
        <v>5.4775</v>
      </c>
      <c r="G55" s="360">
        <v>5.55</v>
      </c>
      <c r="H55" s="361">
        <v>5.55</v>
      </c>
      <c r="I55" s="361">
        <v>5.54</v>
      </c>
      <c r="J55" s="361"/>
      <c r="K55" s="97"/>
      <c r="L55" s="97"/>
      <c r="M55" s="97"/>
      <c r="N55" s="97"/>
      <c r="O55" s="97"/>
      <c r="P55" s="97"/>
      <c r="Q55" s="97"/>
    </row>
    <row r="56" spans="1:17" ht="12.75" customHeight="1">
      <c r="A56" s="353"/>
      <c r="B56" s="359">
        <f t="shared" si="0"/>
        <v>38267</v>
      </c>
      <c r="C56" s="360">
        <v>5.2575</v>
      </c>
      <c r="D56" s="360">
        <v>5.3525</v>
      </c>
      <c r="E56" s="360">
        <v>5.4125</v>
      </c>
      <c r="F56" s="360">
        <v>5.4775</v>
      </c>
      <c r="G56" s="360">
        <v>5.54</v>
      </c>
      <c r="H56" s="361">
        <v>5.53</v>
      </c>
      <c r="I56" s="361">
        <v>5.55</v>
      </c>
      <c r="J56" s="361"/>
      <c r="K56" s="97"/>
      <c r="L56" s="97"/>
      <c r="M56" s="97"/>
      <c r="N56" s="97"/>
      <c r="O56" s="97"/>
      <c r="P56" s="97"/>
      <c r="Q56" s="97"/>
    </row>
    <row r="57" spans="1:17" ht="12.75" customHeight="1">
      <c r="A57" s="353"/>
      <c r="B57" s="359">
        <f t="shared" si="0"/>
        <v>38274</v>
      </c>
      <c r="C57" s="360">
        <v>5.155</v>
      </c>
      <c r="D57" s="360">
        <v>5.2125</v>
      </c>
      <c r="E57" s="360">
        <v>5.2775</v>
      </c>
      <c r="F57" s="360">
        <v>5.3375</v>
      </c>
      <c r="G57" s="360">
        <v>5.3975</v>
      </c>
      <c r="H57" s="361">
        <v>5.42</v>
      </c>
      <c r="I57" s="361">
        <v>5.45</v>
      </c>
      <c r="J57" s="361"/>
      <c r="K57" s="97"/>
      <c r="L57" s="97"/>
      <c r="M57" s="97"/>
      <c r="N57" s="97"/>
      <c r="O57" s="97"/>
      <c r="P57" s="97"/>
      <c r="Q57" s="97"/>
    </row>
    <row r="58" spans="1:17" ht="12.75" customHeight="1">
      <c r="A58" s="353"/>
      <c r="B58" s="359">
        <f t="shared" si="0"/>
        <v>38281</v>
      </c>
      <c r="C58" s="360">
        <v>5.28</v>
      </c>
      <c r="D58" s="360">
        <v>5.31</v>
      </c>
      <c r="E58" s="360">
        <v>5.36</v>
      </c>
      <c r="F58" s="360">
        <v>5.4175</v>
      </c>
      <c r="G58" s="360">
        <v>5.4775</v>
      </c>
      <c r="H58" s="361">
        <v>5.4875</v>
      </c>
      <c r="I58" s="361">
        <v>5.52</v>
      </c>
      <c r="J58" s="361"/>
      <c r="K58" s="97"/>
      <c r="L58" s="97"/>
      <c r="M58" s="97"/>
      <c r="N58" s="97"/>
      <c r="O58" s="97"/>
      <c r="P58" s="97"/>
      <c r="Q58" s="97"/>
    </row>
    <row r="59" spans="1:17" ht="12.75" customHeight="1">
      <c r="A59" s="353"/>
      <c r="B59" s="359">
        <f t="shared" si="0"/>
        <v>38288</v>
      </c>
      <c r="C59" s="360">
        <v>5.295</v>
      </c>
      <c r="D59" s="360">
        <v>5.355</v>
      </c>
      <c r="E59" s="360">
        <v>5.4225</v>
      </c>
      <c r="F59" s="360">
        <v>5.485</v>
      </c>
      <c r="G59" s="360">
        <v>5.56</v>
      </c>
      <c r="H59" s="361">
        <v>5.58</v>
      </c>
      <c r="I59" s="361">
        <v>5.58</v>
      </c>
      <c r="J59" s="361"/>
      <c r="K59" s="97"/>
      <c r="L59" s="97"/>
      <c r="M59" s="97"/>
      <c r="N59" s="97"/>
      <c r="O59" s="97"/>
      <c r="P59" s="97"/>
      <c r="Q59" s="97"/>
    </row>
    <row r="60" spans="1:17" ht="12.75" customHeight="1">
      <c r="A60" s="353"/>
      <c r="B60" s="359">
        <f t="shared" si="0"/>
        <v>38295</v>
      </c>
      <c r="D60" s="360">
        <v>5.0625</v>
      </c>
      <c r="E60" s="360">
        <v>5.1175</v>
      </c>
      <c r="F60" s="360">
        <v>5.1925</v>
      </c>
      <c r="G60" s="360">
        <v>5.2475</v>
      </c>
      <c r="H60" s="361">
        <v>5.26</v>
      </c>
      <c r="I60" s="361">
        <v>5.3225</v>
      </c>
      <c r="J60" s="361"/>
      <c r="K60" s="97"/>
      <c r="L60" s="97"/>
      <c r="M60" s="97"/>
      <c r="N60" s="97"/>
      <c r="O60" s="97"/>
      <c r="P60" s="97"/>
      <c r="Q60" s="97"/>
    </row>
    <row r="61" spans="1:17" ht="12.75" customHeight="1">
      <c r="A61" s="353"/>
      <c r="B61" s="359">
        <f t="shared" si="0"/>
        <v>38302</v>
      </c>
      <c r="D61" s="360">
        <v>5.1975</v>
      </c>
      <c r="E61" s="360">
        <v>5.2575</v>
      </c>
      <c r="F61" s="360">
        <v>5.3225</v>
      </c>
      <c r="G61" s="360">
        <v>5.395</v>
      </c>
      <c r="H61" s="361">
        <v>5.415</v>
      </c>
      <c r="I61" s="361">
        <v>5.445</v>
      </c>
      <c r="J61" s="361"/>
      <c r="K61" s="97"/>
      <c r="L61" s="97"/>
      <c r="M61" s="97"/>
      <c r="N61" s="97"/>
      <c r="O61" s="97"/>
      <c r="P61" s="97"/>
      <c r="Q61" s="97"/>
    </row>
    <row r="62" spans="1:17" ht="12.75" customHeight="1">
      <c r="A62" s="353"/>
      <c r="B62" s="359">
        <f t="shared" si="0"/>
        <v>38309</v>
      </c>
      <c r="D62" s="361">
        <v>5.55</v>
      </c>
      <c r="E62" s="361">
        <v>5.5975</v>
      </c>
      <c r="F62" s="361">
        <v>5.6675</v>
      </c>
      <c r="G62" s="361">
        <v>5.7275</v>
      </c>
      <c r="H62" s="361">
        <v>5.76</v>
      </c>
      <c r="I62" s="361">
        <v>5.77</v>
      </c>
      <c r="J62" s="361"/>
      <c r="K62" s="97"/>
      <c r="L62" s="97"/>
      <c r="M62" s="97"/>
      <c r="N62" s="97"/>
      <c r="O62" s="97"/>
      <c r="P62" s="97"/>
      <c r="Q62" s="97"/>
    </row>
    <row r="63" spans="1:17" ht="12.75" customHeight="1">
      <c r="A63" s="353"/>
      <c r="B63" s="359">
        <f t="shared" si="0"/>
        <v>38316</v>
      </c>
      <c r="D63" s="361">
        <v>5.54</v>
      </c>
      <c r="E63" s="361">
        <v>5.565</v>
      </c>
      <c r="F63" s="361">
        <v>5.6375</v>
      </c>
      <c r="G63" s="361">
        <v>5.7</v>
      </c>
      <c r="H63" s="361">
        <v>5.73</v>
      </c>
      <c r="I63" s="361">
        <v>5.78</v>
      </c>
      <c r="J63" s="361"/>
      <c r="K63" s="97"/>
      <c r="L63" s="97"/>
      <c r="M63" s="97"/>
      <c r="N63" s="97"/>
      <c r="O63" s="97"/>
      <c r="P63" s="97"/>
      <c r="Q63" s="97"/>
    </row>
    <row r="64" spans="1:17" ht="12.75" customHeight="1">
      <c r="A64" s="353"/>
      <c r="B64" s="359">
        <f t="shared" si="0"/>
        <v>38323</v>
      </c>
      <c r="D64" s="361">
        <v>5.2075</v>
      </c>
      <c r="E64" s="361">
        <v>5.2525</v>
      </c>
      <c r="F64" s="361">
        <v>5.3225</v>
      </c>
      <c r="G64" s="361">
        <v>5.4</v>
      </c>
      <c r="H64" s="361">
        <v>5.43</v>
      </c>
      <c r="I64" s="361">
        <v>5.44</v>
      </c>
      <c r="K64" s="97"/>
      <c r="L64" s="97"/>
      <c r="M64" s="97"/>
      <c r="N64" s="97"/>
      <c r="O64" s="97"/>
      <c r="P64" s="97"/>
      <c r="Q64" s="97"/>
    </row>
    <row r="65" spans="1:17" ht="12.75" customHeight="1">
      <c r="A65" s="353"/>
      <c r="B65" s="359">
        <f t="shared" si="0"/>
        <v>38330</v>
      </c>
      <c r="D65" s="361">
        <v>5.265</v>
      </c>
      <c r="E65" s="361">
        <v>5.265</v>
      </c>
      <c r="F65" s="361">
        <v>5.3025</v>
      </c>
      <c r="G65" s="361">
        <v>5.3675</v>
      </c>
      <c r="H65" s="361">
        <v>5.39</v>
      </c>
      <c r="I65" s="361">
        <v>5.41</v>
      </c>
      <c r="J65" s="361"/>
      <c r="K65" s="97"/>
      <c r="L65" s="97"/>
      <c r="M65" s="97"/>
      <c r="N65" s="97"/>
      <c r="O65" s="97"/>
      <c r="P65" s="97"/>
      <c r="Q65" s="97"/>
    </row>
    <row r="66" spans="1:17" ht="12.75" customHeight="1">
      <c r="A66" s="353"/>
      <c r="B66" s="359">
        <f t="shared" si="0"/>
        <v>38337</v>
      </c>
      <c r="D66" s="361">
        <v>5.445</v>
      </c>
      <c r="E66" s="361">
        <v>5.42</v>
      </c>
      <c r="F66" s="361">
        <v>5.45</v>
      </c>
      <c r="G66" s="361">
        <v>5.5125</v>
      </c>
      <c r="H66" s="361">
        <v>5.54</v>
      </c>
      <c r="I66" s="361">
        <v>5.53</v>
      </c>
      <c r="J66" s="361"/>
      <c r="K66" s="97"/>
      <c r="L66" s="97"/>
      <c r="M66" s="97"/>
      <c r="N66" s="97"/>
      <c r="O66" s="97"/>
      <c r="P66" s="97"/>
      <c r="Q66" s="97"/>
    </row>
    <row r="67" spans="1:17" ht="12.75" customHeight="1">
      <c r="A67" s="353"/>
      <c r="B67" s="359">
        <f t="shared" si="0"/>
        <v>38344</v>
      </c>
      <c r="D67" s="361">
        <v>5.505</v>
      </c>
      <c r="E67" s="361">
        <v>5.4825</v>
      </c>
      <c r="F67" s="361">
        <v>5.5325</v>
      </c>
      <c r="G67" s="361">
        <v>5.6</v>
      </c>
      <c r="H67" s="361">
        <v>5.6225</v>
      </c>
      <c r="I67" s="361">
        <v>5.62</v>
      </c>
      <c r="J67" s="361"/>
      <c r="K67" s="97"/>
      <c r="L67" s="97"/>
      <c r="M67" s="97"/>
      <c r="N67" s="97"/>
      <c r="O67" s="97"/>
      <c r="P67" s="97"/>
      <c r="Q67" s="97"/>
    </row>
    <row r="68" spans="1:17" ht="12.75" customHeight="1">
      <c r="A68" s="353"/>
      <c r="B68" s="359">
        <f t="shared" si="0"/>
        <v>38351</v>
      </c>
      <c r="D68" s="361">
        <v>5.4775</v>
      </c>
      <c r="E68" s="361">
        <v>5.4725</v>
      </c>
      <c r="F68" s="361">
        <v>5.5325</v>
      </c>
      <c r="G68" s="361">
        <v>5.5975</v>
      </c>
      <c r="H68" s="361">
        <v>5.62</v>
      </c>
      <c r="I68" s="361">
        <v>5.655</v>
      </c>
      <c r="J68" s="361"/>
      <c r="K68" s="97"/>
      <c r="L68" s="97"/>
      <c r="M68" s="97"/>
      <c r="N68" s="97"/>
      <c r="O68" s="97"/>
      <c r="P68" s="97"/>
      <c r="Q68" s="97"/>
    </row>
    <row r="69" spans="1:17" ht="12.75" customHeight="1">
      <c r="A69" s="18">
        <v>2005</v>
      </c>
      <c r="B69" s="359">
        <f t="shared" si="0"/>
        <v>38358</v>
      </c>
      <c r="E69" s="361">
        <v>5.325</v>
      </c>
      <c r="F69" s="361">
        <v>5.3625</v>
      </c>
      <c r="G69" s="361">
        <v>5.425</v>
      </c>
      <c r="H69" s="361">
        <v>5.44</v>
      </c>
      <c r="I69" s="361">
        <v>5.44</v>
      </c>
      <c r="J69" s="361"/>
      <c r="K69" s="97"/>
      <c r="L69" s="97"/>
      <c r="M69" s="97"/>
      <c r="N69" s="97"/>
      <c r="O69" s="97"/>
      <c r="P69" s="97"/>
      <c r="Q69" s="97"/>
    </row>
    <row r="70" spans="1:17" ht="12.75" customHeight="1">
      <c r="A70" s="353"/>
      <c r="B70" s="359">
        <f t="shared" si="0"/>
        <v>38365</v>
      </c>
      <c r="E70" s="361">
        <v>5.365</v>
      </c>
      <c r="F70" s="361">
        <v>5.39</v>
      </c>
      <c r="G70" s="361">
        <v>5.4475</v>
      </c>
      <c r="H70" s="361">
        <v>5.46</v>
      </c>
      <c r="I70" s="361">
        <v>5.46</v>
      </c>
      <c r="J70" s="361"/>
      <c r="K70" s="97"/>
      <c r="L70" s="97"/>
      <c r="M70" s="97"/>
      <c r="N70" s="97"/>
      <c r="O70" s="97"/>
      <c r="P70" s="97"/>
      <c r="Q70" s="97"/>
    </row>
    <row r="71" spans="1:17" ht="12.75" customHeight="1">
      <c r="A71" s="353"/>
      <c r="B71" s="359">
        <f t="shared" si="0"/>
        <v>38372</v>
      </c>
      <c r="E71" s="414">
        <v>5.2325</v>
      </c>
      <c r="F71" s="414">
        <v>5.21</v>
      </c>
      <c r="G71" s="414">
        <v>5.26</v>
      </c>
      <c r="H71" s="414">
        <v>5.285</v>
      </c>
      <c r="I71" s="414">
        <v>5.295</v>
      </c>
      <c r="K71" s="97"/>
      <c r="L71" s="97"/>
      <c r="M71" s="97"/>
      <c r="N71" s="97"/>
      <c r="O71" s="97"/>
      <c r="P71" s="97"/>
      <c r="Q71" s="97"/>
    </row>
    <row r="72" spans="1:17" ht="12.75" customHeight="1">
      <c r="A72" s="353"/>
      <c r="B72" s="359">
        <f t="shared" si="0"/>
        <v>38379</v>
      </c>
      <c r="C72" s="361"/>
      <c r="D72" s="361"/>
      <c r="E72" s="414">
        <v>5.1575</v>
      </c>
      <c r="F72" s="414">
        <v>5.14</v>
      </c>
      <c r="G72" s="414">
        <v>5.185</v>
      </c>
      <c r="H72" s="414">
        <v>5.2175</v>
      </c>
      <c r="I72" s="414">
        <v>5.2225</v>
      </c>
      <c r="J72" s="414"/>
      <c r="K72" s="97"/>
      <c r="L72" s="97"/>
      <c r="M72" s="97"/>
      <c r="N72" s="97"/>
      <c r="O72" s="97"/>
      <c r="P72" s="97"/>
      <c r="Q72" s="97"/>
    </row>
    <row r="73" spans="1:17" ht="12.75" customHeight="1">
      <c r="A73" s="353"/>
      <c r="B73" s="359">
        <f t="shared" si="0"/>
        <v>38386</v>
      </c>
      <c r="C73" s="361"/>
      <c r="D73" s="361"/>
      <c r="E73" s="414">
        <v>5.02</v>
      </c>
      <c r="F73" s="414">
        <v>5.04</v>
      </c>
      <c r="G73" s="414">
        <v>5.0975</v>
      </c>
      <c r="H73" s="414">
        <v>5.13</v>
      </c>
      <c r="I73" s="414">
        <v>5.1525</v>
      </c>
      <c r="K73" s="97"/>
      <c r="L73" s="97"/>
      <c r="M73" s="97"/>
      <c r="N73" s="97"/>
      <c r="O73" s="97"/>
      <c r="P73" s="97"/>
      <c r="Q73" s="97"/>
    </row>
    <row r="74" spans="1:17" ht="12.75" customHeight="1">
      <c r="A74" s="353"/>
      <c r="B74" s="359">
        <f t="shared" si="0"/>
        <v>38393</v>
      </c>
      <c r="C74" s="361"/>
      <c r="D74" s="361"/>
      <c r="E74" s="361">
        <v>5.16</v>
      </c>
      <c r="F74" s="361">
        <v>5.1525</v>
      </c>
      <c r="G74" s="361">
        <v>5.18</v>
      </c>
      <c r="H74" s="361">
        <v>5.2075</v>
      </c>
      <c r="I74" s="361">
        <v>5.22</v>
      </c>
      <c r="J74" s="361"/>
      <c r="K74" s="97"/>
      <c r="L74" s="97"/>
      <c r="M74" s="97"/>
      <c r="N74" s="97"/>
      <c r="O74" s="97"/>
      <c r="P74" s="97"/>
      <c r="Q74" s="97"/>
    </row>
    <row r="75" spans="1:17" ht="12.75" customHeight="1">
      <c r="A75" s="353"/>
      <c r="B75" s="359">
        <f t="shared" si="0"/>
        <v>38400</v>
      </c>
      <c r="C75" s="361"/>
      <c r="D75" s="361"/>
      <c r="E75" s="361">
        <v>5.52</v>
      </c>
      <c r="F75" s="361">
        <v>5.53</v>
      </c>
      <c r="G75" s="361">
        <v>5.5625</v>
      </c>
      <c r="H75" s="361">
        <v>5.595</v>
      </c>
      <c r="I75" s="361">
        <v>5.54</v>
      </c>
      <c r="J75" s="361"/>
      <c r="K75" s="97"/>
      <c r="L75" s="97"/>
      <c r="M75" s="97"/>
      <c r="N75" s="97"/>
      <c r="O75" s="97"/>
      <c r="P75" s="97"/>
      <c r="Q75" s="97"/>
    </row>
    <row r="76" spans="1:17" ht="12.75" customHeight="1">
      <c r="A76" s="353"/>
      <c r="B76" s="359">
        <f t="shared" si="0"/>
        <v>38407</v>
      </c>
      <c r="C76" s="361"/>
      <c r="D76" s="361"/>
      <c r="E76" s="361">
        <v>5.69</v>
      </c>
      <c r="F76" s="361">
        <v>5.74</v>
      </c>
      <c r="G76" s="361">
        <v>5.765</v>
      </c>
      <c r="H76" s="361">
        <v>5.775</v>
      </c>
      <c r="I76" s="361">
        <v>5.76</v>
      </c>
      <c r="J76" s="361"/>
      <c r="K76" s="97"/>
      <c r="L76" s="97"/>
      <c r="M76" s="97"/>
      <c r="N76" s="97"/>
      <c r="O76" s="97"/>
      <c r="P76" s="97"/>
      <c r="Q76" s="97"/>
    </row>
    <row r="77" spans="1:17" ht="12.75" customHeight="1">
      <c r="A77" s="353"/>
      <c r="B77" s="359">
        <f t="shared" si="0"/>
        <v>38414</v>
      </c>
      <c r="C77" s="361"/>
      <c r="D77" s="361"/>
      <c r="F77" s="361">
        <v>6.2725</v>
      </c>
      <c r="G77" s="361">
        <v>6.3</v>
      </c>
      <c r="H77" s="361">
        <v>6.29</v>
      </c>
      <c r="I77" s="361">
        <v>6.2</v>
      </c>
      <c r="J77" s="361"/>
      <c r="K77" s="97"/>
      <c r="L77" s="97"/>
      <c r="M77" s="97"/>
      <c r="N77" s="97"/>
      <c r="O77" s="97"/>
      <c r="P77" s="97"/>
      <c r="Q77" s="97"/>
    </row>
    <row r="78" spans="1:17" ht="12.75" customHeight="1">
      <c r="A78" s="353"/>
      <c r="B78" s="359">
        <f t="shared" si="0"/>
        <v>38421</v>
      </c>
      <c r="C78" s="361"/>
      <c r="D78" s="361"/>
      <c r="F78" s="361">
        <v>6.3925</v>
      </c>
      <c r="G78" s="361">
        <v>6.43</v>
      </c>
      <c r="H78" s="361">
        <v>6.41</v>
      </c>
      <c r="I78" s="361">
        <v>6.3</v>
      </c>
      <c r="K78" s="97"/>
      <c r="L78" s="97"/>
      <c r="M78" s="97"/>
      <c r="N78" s="97"/>
      <c r="O78" s="97"/>
      <c r="P78" s="97"/>
      <c r="Q78" s="97"/>
    </row>
    <row r="79" spans="1:17" ht="12.75" customHeight="1">
      <c r="A79" s="353"/>
      <c r="B79" s="359">
        <f t="shared" si="0"/>
        <v>38428</v>
      </c>
      <c r="C79" s="361"/>
      <c r="D79" s="361"/>
      <c r="E79" s="361"/>
      <c r="F79" s="361">
        <v>6.715</v>
      </c>
      <c r="G79" s="361">
        <v>6.765</v>
      </c>
      <c r="H79" s="361">
        <v>6.74</v>
      </c>
      <c r="I79" s="361">
        <v>6.5</v>
      </c>
      <c r="J79" s="361"/>
      <c r="K79" s="97"/>
      <c r="L79" s="97"/>
      <c r="M79" s="97"/>
      <c r="N79" s="97"/>
      <c r="O79" s="97"/>
      <c r="P79" s="97"/>
      <c r="Q79" s="97"/>
    </row>
    <row r="80" spans="1:17" ht="12.75" customHeight="1">
      <c r="A80" s="353"/>
      <c r="B80" s="359">
        <f t="shared" si="0"/>
        <v>38435</v>
      </c>
      <c r="C80" s="361"/>
      <c r="D80" s="361"/>
      <c r="E80" s="361"/>
      <c r="F80" s="361">
        <v>6.2875</v>
      </c>
      <c r="G80" s="361">
        <v>6.34</v>
      </c>
      <c r="H80" s="361">
        <v>6.305</v>
      </c>
      <c r="I80" s="361">
        <v>6.145</v>
      </c>
      <c r="J80" s="361"/>
      <c r="K80" s="97"/>
      <c r="L80" s="97"/>
      <c r="M80" s="97"/>
      <c r="N80" s="97"/>
      <c r="O80" s="97"/>
      <c r="P80" s="97"/>
      <c r="Q80" s="97"/>
    </row>
    <row r="81" spans="1:17" ht="12.75" customHeight="1">
      <c r="A81" s="353"/>
      <c r="B81" s="359">
        <f t="shared" si="0"/>
        <v>38442</v>
      </c>
      <c r="C81" s="361"/>
      <c r="D81" s="361"/>
      <c r="E81" s="361"/>
      <c r="F81" s="361">
        <v>6.275</v>
      </c>
      <c r="G81" s="361">
        <v>6.36</v>
      </c>
      <c r="H81" s="361">
        <v>6.295</v>
      </c>
      <c r="I81" s="361">
        <v>6.19</v>
      </c>
      <c r="J81" s="361"/>
      <c r="K81" s="97"/>
      <c r="L81" s="97"/>
      <c r="M81" s="97"/>
      <c r="N81" s="97"/>
      <c r="O81" s="97"/>
      <c r="P81" s="97"/>
      <c r="Q81" s="97"/>
    </row>
    <row r="82" spans="1:17" ht="12.75" customHeight="1">
      <c r="A82" s="353"/>
      <c r="B82" s="359">
        <f t="shared" si="0"/>
        <v>38449</v>
      </c>
      <c r="C82" s="361"/>
      <c r="D82" s="361"/>
      <c r="E82" s="361"/>
      <c r="F82" s="361">
        <v>6.235</v>
      </c>
      <c r="G82" s="361">
        <v>6.3175</v>
      </c>
      <c r="H82" s="361">
        <v>6.295</v>
      </c>
      <c r="I82" s="361">
        <v>6.1975</v>
      </c>
      <c r="J82" s="361" t="s">
        <v>133</v>
      </c>
      <c r="K82" s="97"/>
      <c r="L82" s="97"/>
      <c r="M82" s="97"/>
      <c r="N82" s="97"/>
      <c r="O82" s="97"/>
      <c r="P82" s="97"/>
      <c r="Q82" s="97"/>
    </row>
    <row r="83" spans="1:17" ht="12.75" customHeight="1">
      <c r="A83" s="353"/>
      <c r="B83" s="359">
        <f t="shared" si="0"/>
        <v>38456</v>
      </c>
      <c r="C83" s="361"/>
      <c r="D83" s="361"/>
      <c r="E83" s="361"/>
      <c r="F83" s="361"/>
      <c r="G83" s="361"/>
      <c r="H83" s="361"/>
      <c r="I83" s="361"/>
      <c r="J83" s="361"/>
      <c r="K83" s="97"/>
      <c r="L83" s="97"/>
      <c r="M83" s="97"/>
      <c r="N83" s="97"/>
      <c r="O83" s="97"/>
      <c r="P83" s="97"/>
      <c r="Q83" s="97"/>
    </row>
    <row r="84" spans="1:17" ht="12.75" customHeight="1">
      <c r="A84" s="353"/>
      <c r="B84" s="359">
        <f t="shared" si="0"/>
        <v>38463</v>
      </c>
      <c r="C84" s="361"/>
      <c r="D84" s="361"/>
      <c r="E84" s="361"/>
      <c r="F84" s="361"/>
      <c r="G84" s="361"/>
      <c r="H84" s="361"/>
      <c r="I84" s="361"/>
      <c r="J84" s="361"/>
      <c r="K84" s="97"/>
      <c r="L84" s="97"/>
      <c r="M84" s="97"/>
      <c r="N84" s="97"/>
      <c r="O84" s="97"/>
      <c r="P84" s="97"/>
      <c r="Q84" s="97"/>
    </row>
    <row r="85" spans="1:17" ht="12.75" customHeight="1">
      <c r="A85" s="353"/>
      <c r="B85" s="359">
        <f t="shared" si="0"/>
        <v>38470</v>
      </c>
      <c r="C85" s="361"/>
      <c r="D85" s="361"/>
      <c r="E85" s="361"/>
      <c r="F85" s="361"/>
      <c r="G85" s="361"/>
      <c r="H85" s="361"/>
      <c r="I85" s="361"/>
      <c r="J85" s="361"/>
      <c r="K85" s="97"/>
      <c r="L85" s="97"/>
      <c r="M85" s="97"/>
      <c r="N85" s="97"/>
      <c r="O85" s="97"/>
      <c r="P85" s="97"/>
      <c r="Q85" s="97"/>
    </row>
    <row r="86" spans="1:17" ht="12.75" customHeight="1">
      <c r="A86" s="353"/>
      <c r="B86" s="359">
        <f t="shared" si="0"/>
        <v>38477</v>
      </c>
      <c r="C86" s="361"/>
      <c r="D86" s="361"/>
      <c r="E86" s="361"/>
      <c r="F86" s="361"/>
      <c r="G86" s="361"/>
      <c r="H86" s="361"/>
      <c r="I86" s="361"/>
      <c r="J86" s="361"/>
      <c r="K86" s="97"/>
      <c r="L86" s="97"/>
      <c r="M86" s="97"/>
      <c r="N86" s="97"/>
      <c r="O86" s="97"/>
      <c r="P86" s="97"/>
      <c r="Q86" s="97"/>
    </row>
    <row r="87" spans="1:17" ht="12.75" customHeight="1">
      <c r="A87" s="353"/>
      <c r="B87" s="359">
        <f t="shared" si="0"/>
        <v>38484</v>
      </c>
      <c r="C87" s="361"/>
      <c r="D87" s="361"/>
      <c r="E87" s="361"/>
      <c r="F87" s="361"/>
      <c r="G87" s="361"/>
      <c r="H87" s="361"/>
      <c r="I87" s="361"/>
      <c r="J87" s="361"/>
      <c r="K87" s="97"/>
      <c r="L87" s="97"/>
      <c r="M87" s="97"/>
      <c r="N87" s="97"/>
      <c r="O87" s="97"/>
      <c r="P87" s="97"/>
      <c r="Q87" s="97"/>
    </row>
    <row r="88" spans="1:17" ht="12.75" customHeight="1">
      <c r="A88" s="353"/>
      <c r="B88" s="359">
        <f t="shared" si="0"/>
        <v>38491</v>
      </c>
      <c r="C88" s="361"/>
      <c r="D88" s="361"/>
      <c r="E88" s="361"/>
      <c r="F88" s="361"/>
      <c r="G88" s="361"/>
      <c r="H88" s="361"/>
      <c r="I88" s="361"/>
      <c r="J88" s="361"/>
      <c r="K88" s="97"/>
      <c r="L88" s="97"/>
      <c r="M88" s="97"/>
      <c r="N88" s="97"/>
      <c r="O88" s="97"/>
      <c r="P88" s="97"/>
      <c r="Q88" s="97"/>
    </row>
    <row r="89" spans="1:17" ht="12.75" customHeight="1">
      <c r="A89" s="353"/>
      <c r="B89" s="359">
        <f t="shared" si="0"/>
        <v>38498</v>
      </c>
      <c r="C89" s="361"/>
      <c r="D89" s="361"/>
      <c r="E89" s="361"/>
      <c r="F89" s="361"/>
      <c r="G89" s="361"/>
      <c r="H89" s="361"/>
      <c r="I89" s="361"/>
      <c r="J89" s="361"/>
      <c r="K89" s="97"/>
      <c r="L89" s="97"/>
      <c r="M89" s="97"/>
      <c r="N89" s="97"/>
      <c r="O89" s="97"/>
      <c r="P89" s="97"/>
      <c r="Q89" s="97"/>
    </row>
    <row r="90" spans="1:17" ht="12.75" customHeight="1">
      <c r="A90" s="353"/>
      <c r="B90" s="359">
        <f t="shared" si="0"/>
        <v>38505</v>
      </c>
      <c r="C90" s="361"/>
      <c r="D90" s="361"/>
      <c r="E90" s="361"/>
      <c r="F90" s="361"/>
      <c r="G90" s="361"/>
      <c r="H90" s="361"/>
      <c r="I90" s="361"/>
      <c r="J90" s="361"/>
      <c r="K90" s="97"/>
      <c r="L90" s="97"/>
      <c r="M90" s="97"/>
      <c r="N90" s="97"/>
      <c r="O90" s="97"/>
      <c r="P90" s="97"/>
      <c r="Q90" s="97"/>
    </row>
    <row r="91" spans="1:17" ht="12.75" customHeight="1">
      <c r="A91" s="353"/>
      <c r="B91" s="359">
        <f t="shared" si="0"/>
        <v>38512</v>
      </c>
      <c r="C91" s="361"/>
      <c r="D91" s="361"/>
      <c r="E91" s="361"/>
      <c r="F91" s="361"/>
      <c r="G91" s="361"/>
      <c r="H91" s="361"/>
      <c r="I91" s="361"/>
      <c r="J91" s="361"/>
      <c r="K91" s="97"/>
      <c r="L91" s="97"/>
      <c r="M91" s="97"/>
      <c r="N91" s="97"/>
      <c r="O91" s="97"/>
      <c r="P91" s="97"/>
      <c r="Q91" s="97"/>
    </row>
    <row r="92" spans="1:17" ht="12.75" customHeight="1">
      <c r="A92" s="353"/>
      <c r="B92" s="359">
        <f t="shared" si="0"/>
        <v>38519</v>
      </c>
      <c r="C92" s="361"/>
      <c r="D92" s="361"/>
      <c r="E92" s="361"/>
      <c r="F92" s="361"/>
      <c r="G92" s="361"/>
      <c r="H92" s="361"/>
      <c r="I92" s="361"/>
      <c r="J92" s="361"/>
      <c r="K92" s="97"/>
      <c r="L92" s="97"/>
      <c r="M92" s="97"/>
      <c r="N92" s="97"/>
      <c r="O92" s="97"/>
      <c r="P92" s="97"/>
      <c r="Q92" s="97"/>
    </row>
    <row r="93" spans="1:17" ht="12.75" customHeight="1">
      <c r="A93" s="353"/>
      <c r="B93" s="359">
        <f t="shared" si="0"/>
        <v>38526</v>
      </c>
      <c r="C93" s="361"/>
      <c r="D93" s="361"/>
      <c r="E93" s="361"/>
      <c r="F93" s="361"/>
      <c r="G93" s="361"/>
      <c r="H93" s="361"/>
      <c r="I93" s="361"/>
      <c r="J93" s="361"/>
      <c r="K93" s="97"/>
      <c r="L93" s="97"/>
      <c r="M93" s="97"/>
      <c r="N93" s="97"/>
      <c r="O93" s="97"/>
      <c r="P93" s="97"/>
      <c r="Q93" s="97"/>
    </row>
    <row r="94" spans="1:17" ht="12.75" customHeight="1">
      <c r="A94" s="353"/>
      <c r="B94" s="359">
        <f t="shared" si="0"/>
        <v>38533</v>
      </c>
      <c r="C94" s="361"/>
      <c r="D94" s="361"/>
      <c r="E94" s="361"/>
      <c r="F94" s="361"/>
      <c r="G94" s="361"/>
      <c r="H94" s="361"/>
      <c r="I94" s="361"/>
      <c r="J94" s="361"/>
      <c r="K94" s="97"/>
      <c r="L94" s="97"/>
      <c r="M94" s="97"/>
      <c r="N94" s="97"/>
      <c r="O94" s="97"/>
      <c r="P94" s="97"/>
      <c r="Q94" s="97"/>
    </row>
    <row r="95" spans="1:17" ht="12.75" customHeight="1">
      <c r="A95" s="353"/>
      <c r="B95" s="359">
        <f t="shared" si="0"/>
        <v>38540</v>
      </c>
      <c r="C95" s="361"/>
      <c r="D95" s="361"/>
      <c r="E95" s="361"/>
      <c r="F95" s="361"/>
      <c r="G95" s="361"/>
      <c r="H95" s="361"/>
      <c r="I95" s="361"/>
      <c r="J95" s="361"/>
      <c r="K95" s="97"/>
      <c r="L95" s="97"/>
      <c r="M95" s="97"/>
      <c r="N95" s="97"/>
      <c r="O95" s="97"/>
      <c r="P95" s="97"/>
      <c r="Q95" s="97"/>
    </row>
    <row r="96" spans="1:17" ht="12.75" customHeight="1">
      <c r="A96" s="353"/>
      <c r="B96" s="359">
        <f t="shared" si="0"/>
        <v>38547</v>
      </c>
      <c r="C96" s="361"/>
      <c r="D96" s="361"/>
      <c r="E96" s="361"/>
      <c r="F96" s="361"/>
      <c r="G96" s="361"/>
      <c r="H96" s="361"/>
      <c r="I96" s="361"/>
      <c r="J96" s="361"/>
      <c r="K96" s="97"/>
      <c r="L96" s="97"/>
      <c r="M96" s="97"/>
      <c r="N96" s="97"/>
      <c r="O96" s="97"/>
      <c r="P96" s="97"/>
      <c r="Q96" s="97"/>
    </row>
    <row r="97" spans="1:17" ht="12.75" customHeight="1">
      <c r="A97" s="353"/>
      <c r="B97" s="359">
        <f t="shared" si="0"/>
        <v>38554</v>
      </c>
      <c r="C97" s="361"/>
      <c r="D97" s="361"/>
      <c r="E97" s="361"/>
      <c r="F97" s="361"/>
      <c r="G97" s="361"/>
      <c r="H97" s="361"/>
      <c r="I97" s="361"/>
      <c r="J97" s="361"/>
      <c r="K97" s="97"/>
      <c r="L97" s="97"/>
      <c r="M97" s="97"/>
      <c r="N97" s="97"/>
      <c r="O97" s="97"/>
      <c r="P97" s="97"/>
      <c r="Q97" s="97"/>
    </row>
    <row r="98" spans="1:17" ht="12.75" customHeight="1">
      <c r="A98" s="353"/>
      <c r="B98" s="359">
        <f t="shared" si="0"/>
        <v>38561</v>
      </c>
      <c r="C98" s="361"/>
      <c r="D98" s="361"/>
      <c r="E98" s="361"/>
      <c r="F98" s="361"/>
      <c r="G98" s="361"/>
      <c r="H98" s="361"/>
      <c r="I98" s="361"/>
      <c r="J98" s="361"/>
      <c r="K98" s="97"/>
      <c r="L98" s="97"/>
      <c r="M98" s="97"/>
      <c r="N98" s="97"/>
      <c r="O98" s="97"/>
      <c r="P98" s="97"/>
      <c r="Q98" s="97"/>
    </row>
    <row r="99" spans="1:17" ht="12.75" customHeight="1">
      <c r="A99" s="353"/>
      <c r="B99" s="359">
        <f t="shared" si="0"/>
        <v>38568</v>
      </c>
      <c r="C99" s="361"/>
      <c r="D99" s="361"/>
      <c r="E99" s="361"/>
      <c r="F99" s="361"/>
      <c r="G99" s="361"/>
      <c r="H99" s="361"/>
      <c r="I99" s="361"/>
      <c r="J99" s="361"/>
      <c r="K99" s="97"/>
      <c r="L99" s="97"/>
      <c r="M99" s="97"/>
      <c r="N99" s="97"/>
      <c r="O99" s="97"/>
      <c r="P99" s="97"/>
      <c r="Q99" s="97"/>
    </row>
    <row r="100" spans="1:17" ht="12.75" customHeight="1">
      <c r="A100" s="353"/>
      <c r="B100" s="359">
        <f>B99+7</f>
        <v>38575</v>
      </c>
      <c r="C100" s="361"/>
      <c r="D100" s="361"/>
      <c r="E100" s="361"/>
      <c r="F100" s="361"/>
      <c r="G100" s="361"/>
      <c r="H100" s="361"/>
      <c r="I100" s="361"/>
      <c r="J100" s="361"/>
      <c r="K100" s="97"/>
      <c r="L100" s="97"/>
      <c r="M100" s="97"/>
      <c r="N100" s="97"/>
      <c r="O100" s="97"/>
      <c r="P100" s="97"/>
      <c r="Q100" s="97"/>
    </row>
    <row r="101" spans="1:17" ht="12.75" customHeight="1">
      <c r="A101" s="353"/>
      <c r="B101" s="359">
        <f>B100+7</f>
        <v>38582</v>
      </c>
      <c r="C101" s="361"/>
      <c r="D101" s="361"/>
      <c r="E101" s="361"/>
      <c r="F101" s="361"/>
      <c r="G101" s="361"/>
      <c r="H101" s="361"/>
      <c r="I101" s="361"/>
      <c r="J101" s="361"/>
      <c r="K101" s="97"/>
      <c r="L101" s="97"/>
      <c r="M101" s="97"/>
      <c r="N101" s="97"/>
      <c r="O101" s="97"/>
      <c r="P101" s="97"/>
      <c r="Q101" s="97"/>
    </row>
    <row r="102" spans="1:17" ht="12.75" customHeight="1">
      <c r="A102" s="354"/>
      <c r="B102" s="359">
        <f>B101+7</f>
        <v>38589</v>
      </c>
      <c r="C102" s="362"/>
      <c r="D102" s="362"/>
      <c r="E102" s="362"/>
      <c r="F102" s="362"/>
      <c r="G102" s="362"/>
      <c r="H102" s="361"/>
      <c r="I102" s="361"/>
      <c r="J102" s="361"/>
      <c r="K102" s="97"/>
      <c r="L102" s="97"/>
      <c r="M102" s="97"/>
      <c r="N102" s="97"/>
      <c r="O102" s="97"/>
      <c r="P102" s="97"/>
      <c r="Q102" s="97"/>
    </row>
    <row r="103" spans="1:17" ht="12.75" customHeight="1" thickBot="1">
      <c r="A103" s="355"/>
      <c r="B103" s="356"/>
      <c r="C103" s="13"/>
      <c r="D103" s="13"/>
      <c r="E103" s="13"/>
      <c r="F103" s="13"/>
      <c r="G103" s="13"/>
      <c r="H103" s="13"/>
      <c r="I103" s="13"/>
      <c r="K103" s="97"/>
      <c r="L103" s="97"/>
      <c r="M103" s="97"/>
      <c r="N103" s="97"/>
      <c r="O103" s="97"/>
      <c r="P103" s="97"/>
      <c r="Q103" s="97"/>
    </row>
    <row r="104" spans="1:17" ht="12.75" customHeight="1">
      <c r="A104" s="145" t="s">
        <v>110</v>
      </c>
      <c r="B104" s="145"/>
      <c r="C104" s="145"/>
      <c r="D104" s="145"/>
      <c r="E104" s="17"/>
      <c r="F104" s="17"/>
      <c r="G104" s="17"/>
      <c r="K104" s="97"/>
      <c r="L104" s="97"/>
      <c r="M104" s="97"/>
      <c r="N104" s="97"/>
      <c r="O104" s="97"/>
      <c r="P104" s="97"/>
      <c r="Q104" s="97"/>
    </row>
    <row r="105" spans="1:17" ht="12.75" customHeight="1">
      <c r="A105" s="145"/>
      <c r="B105" s="145"/>
      <c r="C105" s="145"/>
      <c r="D105" s="145"/>
      <c r="E105" s="140"/>
      <c r="F105" s="140"/>
      <c r="G105" s="140"/>
      <c r="H105" s="66"/>
      <c r="I105" s="97"/>
      <c r="J105" s="97"/>
      <c r="K105" s="97"/>
      <c r="L105" s="97"/>
      <c r="M105" s="97"/>
      <c r="N105" s="97"/>
      <c r="O105" s="97"/>
      <c r="P105" s="97"/>
      <c r="Q105" s="97"/>
    </row>
    <row r="106" spans="1:17" ht="12.75" customHeight="1">
      <c r="A106" s="97"/>
      <c r="B106" s="97"/>
      <c r="C106" s="97"/>
      <c r="D106" s="97"/>
      <c r="E106" s="97"/>
      <c r="F106" s="97"/>
      <c r="G106" s="97"/>
      <c r="H106" s="97"/>
      <c r="I106" s="97"/>
      <c r="J106" s="97"/>
      <c r="K106" s="97"/>
      <c r="L106" s="97"/>
      <c r="M106" s="97"/>
      <c r="N106" s="97"/>
      <c r="O106" s="97"/>
      <c r="P106" s="97"/>
      <c r="Q106" s="97"/>
    </row>
    <row r="107" spans="1:17" ht="12.75" customHeight="1" thickBot="1">
      <c r="A107" s="344" t="s">
        <v>300</v>
      </c>
      <c r="B107" s="344"/>
      <c r="C107" s="344"/>
      <c r="D107" s="344"/>
      <c r="E107" s="344"/>
      <c r="F107" s="344"/>
      <c r="G107" s="344"/>
      <c r="H107" s="345"/>
      <c r="I107" s="13"/>
      <c r="L107" s="97"/>
      <c r="M107" s="97"/>
      <c r="N107" s="97"/>
      <c r="O107" s="97"/>
      <c r="P107" s="97"/>
      <c r="Q107" s="97"/>
    </row>
    <row r="108" spans="1:17" ht="12.75" customHeight="1">
      <c r="A108" s="346" t="s">
        <v>75</v>
      </c>
      <c r="B108" s="347" t="s">
        <v>297</v>
      </c>
      <c r="C108" s="346" t="s">
        <v>194</v>
      </c>
      <c r="D108" s="346" t="s">
        <v>196</v>
      </c>
      <c r="E108" s="346" t="s">
        <v>198</v>
      </c>
      <c r="F108" s="346" t="s">
        <v>77</v>
      </c>
      <c r="G108" s="346" t="s">
        <v>78</v>
      </c>
      <c r="H108" s="348" t="s">
        <v>203</v>
      </c>
      <c r="I108" s="348" t="s">
        <v>192</v>
      </c>
      <c r="L108" s="97"/>
      <c r="M108" s="97"/>
      <c r="N108" s="97"/>
      <c r="O108" s="97"/>
      <c r="P108" s="97"/>
      <c r="Q108" s="97"/>
    </row>
    <row r="109" spans="1:17" ht="12.75" customHeight="1" thickBot="1">
      <c r="A109" s="349" t="s">
        <v>144</v>
      </c>
      <c r="B109" s="350" t="s">
        <v>138</v>
      </c>
      <c r="C109" s="349"/>
      <c r="D109" s="349"/>
      <c r="E109" s="349"/>
      <c r="F109" s="349"/>
      <c r="G109" s="349"/>
      <c r="H109" s="13"/>
      <c r="I109" s="13"/>
      <c r="L109" s="97"/>
      <c r="M109" s="97"/>
      <c r="N109" s="97"/>
      <c r="O109" s="97"/>
      <c r="P109" s="97"/>
      <c r="Q109" s="97"/>
    </row>
    <row r="110" spans="1:17" ht="12.75" customHeight="1">
      <c r="A110" s="351"/>
      <c r="B110" s="352"/>
      <c r="C110" s="351"/>
      <c r="D110" s="346" t="s">
        <v>79</v>
      </c>
      <c r="E110" s="346"/>
      <c r="F110" s="346"/>
      <c r="G110" s="351"/>
      <c r="L110" s="97"/>
      <c r="M110" s="97"/>
      <c r="N110" s="97"/>
      <c r="O110" s="97"/>
      <c r="P110" s="97"/>
      <c r="Q110" s="97"/>
    </row>
    <row r="111" spans="1:17" ht="12.75" customHeight="1">
      <c r="A111" s="363">
        <v>2003</v>
      </c>
      <c r="B111" s="359">
        <v>37742</v>
      </c>
      <c r="C111" s="362">
        <v>5.53</v>
      </c>
      <c r="D111" s="362">
        <v>5.545</v>
      </c>
      <c r="E111" s="362">
        <v>5.575</v>
      </c>
      <c r="F111" s="362">
        <v>5.555</v>
      </c>
      <c r="G111" s="362">
        <v>5.57</v>
      </c>
      <c r="H111" s="362">
        <v>5.6</v>
      </c>
      <c r="I111" s="362">
        <f>+H111+0.01</f>
        <v>5.609999999999999</v>
      </c>
      <c r="L111" s="97"/>
      <c r="M111" s="97"/>
      <c r="N111" s="97"/>
      <c r="O111" s="97"/>
      <c r="P111" s="97"/>
      <c r="Q111" s="97"/>
    </row>
    <row r="112" spans="1:17" ht="12.75" customHeight="1">
      <c r="A112" s="363"/>
      <c r="B112" s="359">
        <f aca="true" t="shared" si="2" ref="B112:B175">B111+7</f>
        <v>37749</v>
      </c>
      <c r="C112" s="362">
        <v>5.51</v>
      </c>
      <c r="D112" s="362">
        <v>5.5425</v>
      </c>
      <c r="E112" s="362">
        <v>5.565</v>
      </c>
      <c r="F112" s="362">
        <v>5.54</v>
      </c>
      <c r="G112" s="362">
        <v>5.545</v>
      </c>
      <c r="H112" s="362">
        <v>5.58</v>
      </c>
      <c r="I112" s="362">
        <f aca="true" t="shared" si="3" ref="I112:I123">+H112+0.01</f>
        <v>5.59</v>
      </c>
      <c r="L112" s="97"/>
      <c r="M112" s="97"/>
      <c r="N112" s="97"/>
      <c r="O112" s="97"/>
      <c r="P112" s="97"/>
      <c r="Q112" s="97"/>
    </row>
    <row r="113" spans="1:17" ht="12.75" customHeight="1">
      <c r="A113" s="363"/>
      <c r="B113" s="359">
        <f t="shared" si="2"/>
        <v>37756</v>
      </c>
      <c r="C113" s="362">
        <v>5.685</v>
      </c>
      <c r="D113" s="362">
        <v>5.71</v>
      </c>
      <c r="E113" s="362">
        <v>5.75</v>
      </c>
      <c r="F113" s="362">
        <v>5.68</v>
      </c>
      <c r="G113" s="362">
        <v>5.685</v>
      </c>
      <c r="H113" s="362">
        <v>5.72</v>
      </c>
      <c r="I113" s="362">
        <f t="shared" si="3"/>
        <v>5.7299999999999995</v>
      </c>
      <c r="L113" s="97"/>
      <c r="M113" s="97"/>
      <c r="N113" s="97"/>
      <c r="O113" s="97"/>
      <c r="P113" s="97"/>
      <c r="Q113" s="97"/>
    </row>
    <row r="114" spans="1:17" ht="12.75" customHeight="1">
      <c r="A114" s="363"/>
      <c r="B114" s="359">
        <f t="shared" si="2"/>
        <v>37763</v>
      </c>
      <c r="C114" s="362">
        <v>5.6625</v>
      </c>
      <c r="D114" s="362">
        <v>5.705</v>
      </c>
      <c r="E114" s="362">
        <v>5.7525</v>
      </c>
      <c r="F114" s="362">
        <v>5.725</v>
      </c>
      <c r="G114" s="362">
        <v>5.74</v>
      </c>
      <c r="H114" s="362">
        <v>5.77</v>
      </c>
      <c r="I114" s="362">
        <f t="shared" si="3"/>
        <v>5.779999999999999</v>
      </c>
      <c r="L114" s="97"/>
      <c r="M114" s="97"/>
      <c r="N114" s="97"/>
      <c r="O114" s="97"/>
      <c r="P114" s="97"/>
      <c r="Q114" s="97"/>
    </row>
    <row r="115" spans="1:17" ht="12.75" customHeight="1">
      <c r="A115" s="363"/>
      <c r="B115" s="359">
        <f t="shared" si="2"/>
        <v>37770</v>
      </c>
      <c r="C115" s="362">
        <v>5.6225</v>
      </c>
      <c r="D115" s="362">
        <v>5.66</v>
      </c>
      <c r="E115" s="362">
        <v>5.7025</v>
      </c>
      <c r="F115" s="362">
        <v>5.665</v>
      </c>
      <c r="G115" s="362">
        <v>5.685</v>
      </c>
      <c r="H115" s="362">
        <v>5.72</v>
      </c>
      <c r="I115" s="362">
        <f t="shared" si="3"/>
        <v>5.7299999999999995</v>
      </c>
      <c r="L115" s="97"/>
      <c r="M115" s="97"/>
      <c r="N115" s="97"/>
      <c r="O115" s="97"/>
      <c r="P115" s="97"/>
      <c r="Q115" s="97"/>
    </row>
    <row r="116" spans="1:17" ht="12.75" customHeight="1">
      <c r="A116" s="363"/>
      <c r="B116" s="359">
        <f t="shared" si="2"/>
        <v>37777</v>
      </c>
      <c r="C116" s="362">
        <v>5.61</v>
      </c>
      <c r="D116" s="362">
        <v>5.64</v>
      </c>
      <c r="E116" s="362">
        <v>5.695</v>
      </c>
      <c r="F116" s="362">
        <v>5.66</v>
      </c>
      <c r="G116" s="362">
        <v>5.68</v>
      </c>
      <c r="H116" s="362">
        <v>5.71</v>
      </c>
      <c r="I116" s="362">
        <f t="shared" si="3"/>
        <v>5.72</v>
      </c>
      <c r="L116" s="97"/>
      <c r="M116" s="97"/>
      <c r="N116" s="97"/>
      <c r="O116" s="97"/>
      <c r="P116" s="97"/>
      <c r="Q116" s="97"/>
    </row>
    <row r="117" spans="1:17" ht="12.75" customHeight="1">
      <c r="A117" s="363"/>
      <c r="B117" s="359">
        <f t="shared" si="2"/>
        <v>37784</v>
      </c>
      <c r="C117" s="362">
        <v>5.775</v>
      </c>
      <c r="D117" s="362">
        <v>5.7975</v>
      </c>
      <c r="E117" s="362">
        <v>5.825</v>
      </c>
      <c r="F117" s="362">
        <v>5.77</v>
      </c>
      <c r="G117" s="362">
        <v>5.775</v>
      </c>
      <c r="H117" s="362">
        <v>5.81</v>
      </c>
      <c r="I117" s="362">
        <f t="shared" si="3"/>
        <v>5.819999999999999</v>
      </c>
      <c r="L117" s="97"/>
      <c r="M117" s="97"/>
      <c r="N117" s="97"/>
      <c r="O117" s="97"/>
      <c r="P117" s="97"/>
      <c r="Q117" s="97"/>
    </row>
    <row r="118" spans="1:17" ht="12.75" customHeight="1">
      <c r="A118" s="363"/>
      <c r="B118" s="359">
        <f t="shared" si="2"/>
        <v>37791</v>
      </c>
      <c r="C118" s="362">
        <v>5.725</v>
      </c>
      <c r="D118" s="362">
        <v>5.735</v>
      </c>
      <c r="E118" s="362">
        <v>5.765</v>
      </c>
      <c r="F118" s="362">
        <v>5.7425</v>
      </c>
      <c r="G118" s="362">
        <v>5.74</v>
      </c>
      <c r="H118" s="362">
        <v>5.77</v>
      </c>
      <c r="I118" s="362">
        <f t="shared" si="3"/>
        <v>5.779999999999999</v>
      </c>
      <c r="L118" s="97"/>
      <c r="M118" s="97"/>
      <c r="N118" s="97"/>
      <c r="O118" s="97"/>
      <c r="P118" s="97"/>
      <c r="Q118" s="97"/>
    </row>
    <row r="119" spans="1:17" ht="12.75" customHeight="1">
      <c r="A119" s="363"/>
      <c r="B119" s="359">
        <f t="shared" si="2"/>
        <v>37798</v>
      </c>
      <c r="C119" s="362">
        <v>5.5625</v>
      </c>
      <c r="D119" s="362">
        <v>5.5725</v>
      </c>
      <c r="E119" s="362">
        <v>5.5775</v>
      </c>
      <c r="F119" s="362">
        <v>5.58</v>
      </c>
      <c r="G119" s="362">
        <v>5.58</v>
      </c>
      <c r="H119" s="362">
        <v>5.61</v>
      </c>
      <c r="I119" s="362">
        <f t="shared" si="3"/>
        <v>5.62</v>
      </c>
      <c r="L119" s="97"/>
      <c r="M119" s="97"/>
      <c r="N119" s="97"/>
      <c r="O119" s="97"/>
      <c r="P119" s="97"/>
      <c r="Q119" s="97"/>
    </row>
    <row r="120" spans="1:17" ht="12.75" customHeight="1">
      <c r="A120" s="363"/>
      <c r="B120" s="359">
        <f t="shared" si="2"/>
        <v>37805</v>
      </c>
      <c r="C120" s="362">
        <v>5.48</v>
      </c>
      <c r="D120" s="362">
        <v>5.5</v>
      </c>
      <c r="E120" s="362">
        <v>5.55</v>
      </c>
      <c r="F120" s="362">
        <v>5.535</v>
      </c>
      <c r="G120" s="362">
        <v>5.535</v>
      </c>
      <c r="H120" s="362">
        <v>5.57</v>
      </c>
      <c r="I120" s="362">
        <f t="shared" si="3"/>
        <v>5.58</v>
      </c>
      <c r="L120" s="97"/>
      <c r="M120" s="97"/>
      <c r="N120" s="97"/>
      <c r="O120" s="97"/>
      <c r="P120" s="97"/>
      <c r="Q120" s="97"/>
    </row>
    <row r="121" spans="1:17" ht="12.75" customHeight="1">
      <c r="A121" s="363"/>
      <c r="B121" s="359">
        <f t="shared" si="2"/>
        <v>37812</v>
      </c>
      <c r="C121" s="362">
        <v>5.3</v>
      </c>
      <c r="D121" s="362">
        <v>5.325</v>
      </c>
      <c r="E121" s="362">
        <v>5.355</v>
      </c>
      <c r="F121" s="362">
        <v>5.355</v>
      </c>
      <c r="G121" s="362">
        <v>5.37</v>
      </c>
      <c r="H121" s="362">
        <v>5.4</v>
      </c>
      <c r="I121" s="362">
        <f t="shared" si="3"/>
        <v>5.41</v>
      </c>
      <c r="L121" s="97"/>
      <c r="M121" s="97"/>
      <c r="N121" s="97"/>
      <c r="O121" s="97"/>
      <c r="P121" s="97"/>
      <c r="Q121" s="97"/>
    </row>
    <row r="122" spans="1:17" ht="12.75" customHeight="1">
      <c r="A122" s="363"/>
      <c r="B122" s="359">
        <f t="shared" si="2"/>
        <v>37819</v>
      </c>
      <c r="C122" s="362">
        <v>5.17</v>
      </c>
      <c r="D122" s="362">
        <v>5.205</v>
      </c>
      <c r="E122" s="362">
        <v>5.235</v>
      </c>
      <c r="F122" s="362">
        <v>5.235</v>
      </c>
      <c r="G122" s="362">
        <v>5.26</v>
      </c>
      <c r="H122" s="362">
        <v>5.29</v>
      </c>
      <c r="I122" s="362">
        <f t="shared" si="3"/>
        <v>5.3</v>
      </c>
      <c r="L122" s="97"/>
      <c r="M122" s="97"/>
      <c r="N122" s="97"/>
      <c r="O122" s="97"/>
      <c r="P122" s="97"/>
      <c r="Q122" s="97"/>
    </row>
    <row r="123" spans="1:17" ht="12.75" customHeight="1">
      <c r="A123" s="363"/>
      <c r="B123" s="359">
        <f t="shared" si="2"/>
        <v>37826</v>
      </c>
      <c r="C123" s="362">
        <v>5.105</v>
      </c>
      <c r="D123" s="362">
        <v>5.1575</v>
      </c>
      <c r="E123" s="362">
        <v>5.1925</v>
      </c>
      <c r="F123" s="362">
        <v>5.1975</v>
      </c>
      <c r="G123" s="362">
        <v>5.2275</v>
      </c>
      <c r="H123" s="362">
        <v>5.235</v>
      </c>
      <c r="I123" s="362">
        <f t="shared" si="3"/>
        <v>5.245</v>
      </c>
      <c r="L123" s="97"/>
      <c r="M123" s="97"/>
      <c r="N123" s="97"/>
      <c r="O123" s="97"/>
      <c r="P123" s="97"/>
      <c r="Q123" s="97"/>
    </row>
    <row r="124" spans="1:17" ht="12.75" customHeight="1">
      <c r="A124" s="363"/>
      <c r="B124" s="359">
        <f t="shared" si="2"/>
        <v>37833</v>
      </c>
      <c r="C124" s="362">
        <v>5.09</v>
      </c>
      <c r="D124" s="362">
        <v>5.1325</v>
      </c>
      <c r="E124" s="362">
        <v>5.1725</v>
      </c>
      <c r="F124" s="362">
        <v>5.1775</v>
      </c>
      <c r="G124" s="362">
        <v>5.215</v>
      </c>
      <c r="H124" s="362">
        <v>5.21</v>
      </c>
      <c r="I124" s="362">
        <v>5.22</v>
      </c>
      <c r="L124" s="97"/>
      <c r="M124" s="97"/>
      <c r="N124" s="97"/>
      <c r="O124" s="97"/>
      <c r="P124" s="97"/>
      <c r="Q124" s="97"/>
    </row>
    <row r="125" spans="1:17" ht="12.75" customHeight="1">
      <c r="A125" s="363"/>
      <c r="B125" s="359">
        <f t="shared" si="2"/>
        <v>37840</v>
      </c>
      <c r="C125" s="362">
        <v>5.155</v>
      </c>
      <c r="D125" s="362">
        <v>5.2025</v>
      </c>
      <c r="E125" s="362">
        <v>5.2475</v>
      </c>
      <c r="F125" s="362">
        <v>5.27</v>
      </c>
      <c r="G125" s="362">
        <v>5.31</v>
      </c>
      <c r="H125" s="362">
        <v>5.295</v>
      </c>
      <c r="I125" s="362">
        <v>5.27</v>
      </c>
      <c r="L125" s="97"/>
      <c r="M125" s="97"/>
      <c r="N125" s="97"/>
      <c r="O125" s="97"/>
      <c r="P125" s="97"/>
      <c r="Q125" s="97"/>
    </row>
    <row r="126" spans="1:17" ht="12.75" customHeight="1">
      <c r="A126" s="363"/>
      <c r="B126" s="359">
        <f t="shared" si="2"/>
        <v>37847</v>
      </c>
      <c r="C126" s="362">
        <v>5.4875</v>
      </c>
      <c r="D126" s="362">
        <v>5.525</v>
      </c>
      <c r="E126" s="362">
        <v>5.5275</v>
      </c>
      <c r="F126" s="362">
        <v>5.5025</v>
      </c>
      <c r="G126" s="362">
        <v>5.525</v>
      </c>
      <c r="H126" s="362">
        <v>5.51</v>
      </c>
      <c r="I126" s="362">
        <v>5.39</v>
      </c>
      <c r="L126" s="97"/>
      <c r="M126" s="97"/>
      <c r="N126" s="97"/>
      <c r="O126" s="97"/>
      <c r="P126" s="97"/>
      <c r="Q126" s="97"/>
    </row>
    <row r="127" spans="1:17" ht="12.75" customHeight="1">
      <c r="A127" s="363"/>
      <c r="B127" s="359">
        <f t="shared" si="2"/>
        <v>37854</v>
      </c>
      <c r="C127" s="362">
        <v>5.7925</v>
      </c>
      <c r="D127" s="362">
        <v>5.8275</v>
      </c>
      <c r="E127" s="362">
        <v>5.785</v>
      </c>
      <c r="F127" s="362">
        <v>5.725</v>
      </c>
      <c r="G127" s="362">
        <v>5.725</v>
      </c>
      <c r="H127" s="362">
        <v>5.67</v>
      </c>
      <c r="I127" s="362">
        <v>5.55</v>
      </c>
      <c r="L127" s="97"/>
      <c r="M127" s="97"/>
      <c r="N127" s="97"/>
      <c r="O127" s="97"/>
      <c r="P127" s="97"/>
      <c r="Q127" s="97"/>
    </row>
    <row r="128" spans="1:17" ht="12.75" customHeight="1">
      <c r="A128" s="363"/>
      <c r="B128" s="359">
        <f t="shared" si="2"/>
        <v>37861</v>
      </c>
      <c r="C128" s="362">
        <v>5.8825</v>
      </c>
      <c r="D128" s="362">
        <v>5.895</v>
      </c>
      <c r="E128" s="362">
        <v>5.8475</v>
      </c>
      <c r="F128" s="362">
        <v>5.775</v>
      </c>
      <c r="G128" s="362">
        <v>5.7725</v>
      </c>
      <c r="H128" s="362">
        <v>5.71</v>
      </c>
      <c r="I128" s="362">
        <v>5.45</v>
      </c>
      <c r="L128" s="97"/>
      <c r="M128" s="97"/>
      <c r="N128" s="97"/>
      <c r="O128" s="97"/>
      <c r="P128" s="97"/>
      <c r="Q128" s="97"/>
    </row>
    <row r="129" spans="1:17" ht="12.75" customHeight="1">
      <c r="A129" s="363"/>
      <c r="B129" s="359">
        <f t="shared" si="2"/>
        <v>37868</v>
      </c>
      <c r="C129" s="362">
        <v>5.8825</v>
      </c>
      <c r="D129" s="362">
        <v>5.8975</v>
      </c>
      <c r="E129" s="362">
        <v>5.855</v>
      </c>
      <c r="F129" s="362">
        <v>5.7875</v>
      </c>
      <c r="G129" s="362">
        <v>5.7775</v>
      </c>
      <c r="H129" s="362">
        <v>5.68</v>
      </c>
      <c r="I129" s="362">
        <v>5.53</v>
      </c>
      <c r="L129" s="97"/>
      <c r="M129" s="97"/>
      <c r="N129" s="97"/>
      <c r="O129" s="97"/>
      <c r="P129" s="97"/>
      <c r="Q129" s="97"/>
    </row>
    <row r="130" spans="1:17" ht="12.75" customHeight="1">
      <c r="A130" s="363"/>
      <c r="B130" s="359">
        <f t="shared" si="2"/>
        <v>37875</v>
      </c>
      <c r="C130" s="362">
        <v>6.1575</v>
      </c>
      <c r="D130" s="362">
        <v>6.1675</v>
      </c>
      <c r="E130" s="362">
        <v>6.1075</v>
      </c>
      <c r="F130" s="362">
        <v>5.99</v>
      </c>
      <c r="G130" s="362">
        <v>5.9525</v>
      </c>
      <c r="H130" s="362">
        <v>5.8</v>
      </c>
      <c r="I130" s="362">
        <v>5.64</v>
      </c>
      <c r="L130" s="97"/>
      <c r="M130" s="97"/>
      <c r="N130" s="97"/>
      <c r="O130" s="97"/>
      <c r="P130" s="97"/>
      <c r="Q130" s="97"/>
    </row>
    <row r="131" spans="1:17" ht="12.75" customHeight="1">
      <c r="A131" s="363"/>
      <c r="B131" s="359">
        <f t="shared" si="2"/>
        <v>37882</v>
      </c>
      <c r="C131" s="362">
        <v>6.27</v>
      </c>
      <c r="D131" s="362">
        <v>6.3025</v>
      </c>
      <c r="E131" s="362">
        <v>6.2575</v>
      </c>
      <c r="F131" s="362">
        <v>6.125</v>
      </c>
      <c r="G131" s="362">
        <v>6.07</v>
      </c>
      <c r="H131" s="362">
        <v>5.92</v>
      </c>
      <c r="I131" s="362">
        <v>5.73</v>
      </c>
      <c r="L131" s="97"/>
      <c r="M131" s="97"/>
      <c r="N131" s="97"/>
      <c r="O131" s="97"/>
      <c r="P131" s="97"/>
      <c r="Q131" s="97"/>
    </row>
    <row r="132" spans="1:17" ht="12.75" customHeight="1">
      <c r="A132" s="363"/>
      <c r="B132" s="359">
        <f t="shared" si="2"/>
        <v>37889</v>
      </c>
      <c r="C132" s="362">
        <v>6.555</v>
      </c>
      <c r="D132" s="362">
        <v>6.57</v>
      </c>
      <c r="E132" s="362">
        <v>6.4925</v>
      </c>
      <c r="F132" s="362">
        <v>6.32</v>
      </c>
      <c r="G132" s="362">
        <v>6.2575</v>
      </c>
      <c r="H132" s="362">
        <v>6.1125</v>
      </c>
      <c r="I132" s="362">
        <v>5.86</v>
      </c>
      <c r="L132" s="97"/>
      <c r="M132" s="97"/>
      <c r="N132" s="97"/>
      <c r="O132" s="97"/>
      <c r="P132" s="97"/>
      <c r="Q132" s="97"/>
    </row>
    <row r="133" spans="1:17" ht="12.75" customHeight="1">
      <c r="A133" s="363"/>
      <c r="B133" s="359">
        <f t="shared" si="2"/>
        <v>37896</v>
      </c>
      <c r="C133" s="362">
        <v>6.97</v>
      </c>
      <c r="D133" s="362">
        <v>6.9925</v>
      </c>
      <c r="E133" s="362">
        <v>6.93</v>
      </c>
      <c r="F133" s="362">
        <v>6.72</v>
      </c>
      <c r="G133" s="362">
        <v>6.6425</v>
      </c>
      <c r="H133" s="362">
        <v>6.49</v>
      </c>
      <c r="I133" s="362">
        <v>6.1775</v>
      </c>
      <c r="L133" s="97"/>
      <c r="M133" s="97"/>
      <c r="N133" s="97"/>
      <c r="O133" s="97"/>
      <c r="P133" s="97"/>
      <c r="Q133" s="97"/>
    </row>
    <row r="134" spans="1:17" ht="12.75" customHeight="1">
      <c r="A134" s="363"/>
      <c r="B134" s="359">
        <f t="shared" si="2"/>
        <v>37903</v>
      </c>
      <c r="C134" s="362">
        <v>6.925</v>
      </c>
      <c r="D134" s="362">
        <v>6.9525</v>
      </c>
      <c r="E134" s="362">
        <v>6.9025</v>
      </c>
      <c r="F134" s="362">
        <v>6.6425</v>
      </c>
      <c r="G134" s="362">
        <v>6.54</v>
      </c>
      <c r="H134" s="362">
        <v>6.335</v>
      </c>
      <c r="I134" s="362">
        <v>6.11</v>
      </c>
      <c r="L134" s="97"/>
      <c r="M134" s="97"/>
      <c r="N134" s="97"/>
      <c r="O134" s="97"/>
      <c r="P134" s="97"/>
      <c r="Q134" s="97"/>
    </row>
    <row r="135" spans="1:17" ht="12.75" customHeight="1">
      <c r="A135" s="363"/>
      <c r="B135" s="359">
        <f t="shared" si="2"/>
        <v>37910</v>
      </c>
      <c r="C135" s="362">
        <v>7.255</v>
      </c>
      <c r="D135" s="362">
        <v>7.2525</v>
      </c>
      <c r="E135" s="362">
        <v>7.045</v>
      </c>
      <c r="F135" s="362">
        <v>6.62</v>
      </c>
      <c r="G135" s="362">
        <v>6.505</v>
      </c>
      <c r="H135" s="362">
        <v>6.28</v>
      </c>
      <c r="I135" s="362">
        <v>6.055</v>
      </c>
      <c r="L135" s="97"/>
      <c r="M135" s="97"/>
      <c r="N135" s="97"/>
      <c r="O135" s="97"/>
      <c r="P135" s="97"/>
      <c r="Q135" s="97"/>
    </row>
    <row r="136" spans="1:17" ht="12.75" customHeight="1">
      <c r="A136" s="363"/>
      <c r="B136" s="359">
        <f t="shared" si="2"/>
        <v>37917</v>
      </c>
      <c r="C136" s="362">
        <v>7.6375</v>
      </c>
      <c r="D136" s="362">
        <v>7.67</v>
      </c>
      <c r="E136" s="362">
        <v>7.495</v>
      </c>
      <c r="F136" s="362">
        <v>6.985</v>
      </c>
      <c r="G136" s="362">
        <v>6.7875</v>
      </c>
      <c r="H136" s="362">
        <v>6.545</v>
      </c>
      <c r="I136" s="362">
        <v>6.1825</v>
      </c>
      <c r="L136" s="97"/>
      <c r="M136" s="97"/>
      <c r="N136" s="97"/>
      <c r="O136" s="97"/>
      <c r="P136" s="97"/>
      <c r="Q136" s="97"/>
    </row>
    <row r="137" spans="1:17" ht="12.75" customHeight="1">
      <c r="A137" s="363"/>
      <c r="B137" s="359">
        <f t="shared" si="2"/>
        <v>37924</v>
      </c>
      <c r="C137" s="362">
        <v>7.935</v>
      </c>
      <c r="D137" s="362">
        <v>7.99</v>
      </c>
      <c r="E137" s="362">
        <v>7.8575</v>
      </c>
      <c r="F137" s="362">
        <v>7.49</v>
      </c>
      <c r="G137" s="362">
        <v>7.315</v>
      </c>
      <c r="H137" s="362">
        <v>7.06</v>
      </c>
      <c r="I137" s="362">
        <v>6.645</v>
      </c>
      <c r="L137" s="97"/>
      <c r="M137" s="97"/>
      <c r="N137" s="97"/>
      <c r="O137" s="97"/>
      <c r="P137" s="97"/>
      <c r="Q137" s="97"/>
    </row>
    <row r="138" spans="1:17" ht="12.75" customHeight="1">
      <c r="A138" s="363"/>
      <c r="B138" s="359">
        <f t="shared" si="2"/>
        <v>37931</v>
      </c>
      <c r="D138" s="362">
        <v>7.65</v>
      </c>
      <c r="E138" s="362">
        <v>7.5975</v>
      </c>
      <c r="F138" s="362">
        <v>7.32</v>
      </c>
      <c r="G138" s="362">
        <v>7.2275</v>
      </c>
      <c r="H138" s="362">
        <v>7.01</v>
      </c>
      <c r="I138" s="362">
        <v>6.5325</v>
      </c>
      <c r="L138" s="97"/>
      <c r="M138" s="97"/>
      <c r="N138" s="97"/>
      <c r="O138" s="97"/>
      <c r="P138" s="97"/>
      <c r="Q138" s="97"/>
    </row>
    <row r="139" spans="1:17" ht="12.75" customHeight="1">
      <c r="A139" s="363"/>
      <c r="B139" s="359">
        <f t="shared" si="2"/>
        <v>37938</v>
      </c>
      <c r="D139" s="362">
        <v>7.76</v>
      </c>
      <c r="E139" s="362">
        <v>7.695</v>
      </c>
      <c r="F139" s="362">
        <v>7.37</v>
      </c>
      <c r="G139" s="362">
        <v>7.185</v>
      </c>
      <c r="H139" s="362">
        <v>6.935</v>
      </c>
      <c r="I139" s="362">
        <v>6.4125</v>
      </c>
      <c r="L139" s="97"/>
      <c r="M139" s="97"/>
      <c r="N139" s="97"/>
      <c r="O139" s="97"/>
      <c r="P139" s="97"/>
      <c r="Q139" s="97"/>
    </row>
    <row r="140" spans="1:17" ht="12.75" customHeight="1">
      <c r="A140" s="363"/>
      <c r="B140" s="359">
        <f t="shared" si="2"/>
        <v>37945</v>
      </c>
      <c r="D140" s="362">
        <v>7.5925</v>
      </c>
      <c r="E140" s="362">
        <v>7.5475</v>
      </c>
      <c r="F140" s="362">
        <v>7.335</v>
      </c>
      <c r="G140" s="362">
        <v>7.185</v>
      </c>
      <c r="H140" s="362">
        <v>6.8775</v>
      </c>
      <c r="I140" s="362">
        <v>6.42</v>
      </c>
      <c r="L140" s="97"/>
      <c r="M140" s="97"/>
      <c r="N140" s="97"/>
      <c r="O140" s="97"/>
      <c r="P140" s="97"/>
      <c r="Q140" s="97"/>
    </row>
    <row r="141" spans="1:17" ht="12.75" customHeight="1">
      <c r="A141" s="363"/>
      <c r="B141" s="359">
        <f t="shared" si="2"/>
        <v>37952</v>
      </c>
      <c r="D141" s="362">
        <v>7.4575</v>
      </c>
      <c r="E141" s="362">
        <v>7.4375</v>
      </c>
      <c r="F141" s="362">
        <v>7.25</v>
      </c>
      <c r="G141" s="362">
        <v>7.1</v>
      </c>
      <c r="H141" s="362">
        <v>6.84</v>
      </c>
      <c r="I141" s="362">
        <v>6.39</v>
      </c>
      <c r="L141" s="97"/>
      <c r="M141" s="97"/>
      <c r="N141" s="97"/>
      <c r="O141" s="97"/>
      <c r="P141" s="97"/>
      <c r="Q141" s="97"/>
    </row>
    <row r="142" spans="1:17" ht="12.75" customHeight="1">
      <c r="A142" s="363"/>
      <c r="B142" s="359">
        <f t="shared" si="2"/>
        <v>37959</v>
      </c>
      <c r="D142" s="362">
        <v>7.69</v>
      </c>
      <c r="E142" s="362">
        <v>7.6875</v>
      </c>
      <c r="F142" s="362">
        <v>7.5325</v>
      </c>
      <c r="G142" s="362">
        <v>7.3775</v>
      </c>
      <c r="H142" s="362">
        <v>7.1</v>
      </c>
      <c r="I142" s="362">
        <v>6.605</v>
      </c>
      <c r="L142" s="97"/>
      <c r="M142" s="97"/>
      <c r="N142" s="97"/>
      <c r="O142" s="97"/>
      <c r="P142" s="97"/>
      <c r="Q142" s="97"/>
    </row>
    <row r="143" spans="1:17" ht="12.75" customHeight="1">
      <c r="A143" s="363"/>
      <c r="B143" s="359">
        <f t="shared" si="2"/>
        <v>37966</v>
      </c>
      <c r="D143" s="362">
        <v>7.6675</v>
      </c>
      <c r="E143" s="362">
        <v>7.6975</v>
      </c>
      <c r="F143" s="362">
        <v>7.5725</v>
      </c>
      <c r="G143" s="362">
        <v>7.4475</v>
      </c>
      <c r="H143" s="362">
        <v>7.2</v>
      </c>
      <c r="I143" s="362">
        <v>6.69</v>
      </c>
      <c r="L143" s="97"/>
      <c r="M143" s="97"/>
      <c r="N143" s="97"/>
      <c r="O143" s="97"/>
      <c r="P143" s="97"/>
      <c r="Q143" s="97"/>
    </row>
    <row r="144" spans="1:17" ht="12.75" customHeight="1">
      <c r="A144" s="363"/>
      <c r="B144" s="359">
        <f t="shared" si="2"/>
        <v>37973</v>
      </c>
      <c r="D144" s="362">
        <v>7.595</v>
      </c>
      <c r="E144" s="362">
        <v>7.64</v>
      </c>
      <c r="F144" s="362">
        <v>7.5375</v>
      </c>
      <c r="G144" s="362">
        <v>7.4125</v>
      </c>
      <c r="H144" s="362">
        <v>7.175</v>
      </c>
      <c r="I144" s="362">
        <v>6.69</v>
      </c>
      <c r="L144" s="97"/>
      <c r="M144" s="97"/>
      <c r="N144" s="97"/>
      <c r="O144" s="97"/>
      <c r="P144" s="97"/>
      <c r="Q144" s="97"/>
    </row>
    <row r="145" spans="1:17" ht="12.75" customHeight="1">
      <c r="A145" s="18">
        <v>2004</v>
      </c>
      <c r="B145" s="359">
        <f t="shared" si="2"/>
        <v>37980</v>
      </c>
      <c r="D145" s="362">
        <v>7.5975</v>
      </c>
      <c r="E145" s="362">
        <v>7.65</v>
      </c>
      <c r="F145" s="362">
        <v>7.585</v>
      </c>
      <c r="G145" s="362">
        <v>7.475</v>
      </c>
      <c r="H145" s="362">
        <v>7.23</v>
      </c>
      <c r="I145" s="362">
        <v>6.77</v>
      </c>
      <c r="L145" s="97"/>
      <c r="M145" s="97"/>
      <c r="N145" s="97"/>
      <c r="O145" s="97"/>
      <c r="P145" s="97"/>
      <c r="Q145" s="97"/>
    </row>
    <row r="146" spans="1:17" ht="12.75" customHeight="1">
      <c r="A146" s="363"/>
      <c r="B146" s="359">
        <f t="shared" si="2"/>
        <v>37987</v>
      </c>
      <c r="E146" s="362">
        <v>7.94</v>
      </c>
      <c r="F146" s="362">
        <v>7.91</v>
      </c>
      <c r="G146" s="362">
        <v>7.76</v>
      </c>
      <c r="H146" s="362">
        <v>7.51</v>
      </c>
      <c r="I146" s="362">
        <v>7.03</v>
      </c>
      <c r="L146" s="97"/>
      <c r="M146" s="97"/>
      <c r="N146" s="97"/>
      <c r="O146" s="97"/>
      <c r="P146" s="97"/>
      <c r="Q146" s="97"/>
    </row>
    <row r="147" spans="1:17" ht="12.75" customHeight="1">
      <c r="A147" s="363"/>
      <c r="B147" s="359">
        <f t="shared" si="2"/>
        <v>37994</v>
      </c>
      <c r="E147" s="362">
        <v>7.975</v>
      </c>
      <c r="F147" s="362">
        <v>7.8825</v>
      </c>
      <c r="G147" s="362">
        <v>7.76</v>
      </c>
      <c r="H147" s="362">
        <v>7.53</v>
      </c>
      <c r="I147" s="362">
        <v>7.025</v>
      </c>
      <c r="L147" s="97"/>
      <c r="M147" s="97"/>
      <c r="N147" s="97"/>
      <c r="O147" s="97"/>
      <c r="P147" s="97"/>
      <c r="Q147" s="97"/>
    </row>
    <row r="148" spans="1:17" ht="12.75" customHeight="1">
      <c r="A148" s="363"/>
      <c r="B148" s="359">
        <f t="shared" si="2"/>
        <v>38001</v>
      </c>
      <c r="E148" s="362">
        <v>8.35</v>
      </c>
      <c r="F148" s="362">
        <v>8.37</v>
      </c>
      <c r="G148" s="362">
        <v>8.33</v>
      </c>
      <c r="H148" s="362">
        <v>7.985</v>
      </c>
      <c r="I148" s="362">
        <v>7.4025</v>
      </c>
      <c r="L148" s="97"/>
      <c r="M148" s="97"/>
      <c r="N148" s="97"/>
      <c r="O148" s="97"/>
      <c r="P148" s="97"/>
      <c r="Q148" s="97"/>
    </row>
    <row r="149" spans="1:17" ht="12.75" customHeight="1">
      <c r="A149" s="363"/>
      <c r="B149" s="359">
        <f t="shared" si="2"/>
        <v>38008</v>
      </c>
      <c r="E149" s="362">
        <v>8.405</v>
      </c>
      <c r="F149" s="362">
        <v>8.39</v>
      </c>
      <c r="G149" s="362">
        <v>8.27</v>
      </c>
      <c r="H149" s="362">
        <v>7.9075</v>
      </c>
      <c r="I149" s="362">
        <v>7.345</v>
      </c>
      <c r="L149" s="97"/>
      <c r="M149" s="97"/>
      <c r="N149" s="97"/>
      <c r="O149" s="97"/>
      <c r="P149" s="97"/>
      <c r="Q149" s="97"/>
    </row>
    <row r="150" spans="1:17" ht="12.75" customHeight="1">
      <c r="A150" s="363"/>
      <c r="B150" s="359">
        <f t="shared" si="2"/>
        <v>38015</v>
      </c>
      <c r="E150" s="362">
        <v>8.09</v>
      </c>
      <c r="F150" s="362">
        <v>8.095</v>
      </c>
      <c r="G150" s="362">
        <v>7.9975</v>
      </c>
      <c r="H150" s="362">
        <v>7.685</v>
      </c>
      <c r="I150" s="362">
        <v>7.1425</v>
      </c>
      <c r="L150" s="97"/>
      <c r="M150" s="97"/>
      <c r="N150" s="97"/>
      <c r="O150" s="97"/>
      <c r="P150" s="97"/>
      <c r="Q150" s="97"/>
    </row>
    <row r="151" spans="1:17" ht="12.75" customHeight="1">
      <c r="A151" s="363"/>
      <c r="B151" s="359">
        <f t="shared" si="2"/>
        <v>38022</v>
      </c>
      <c r="E151" s="362">
        <v>8.3225</v>
      </c>
      <c r="F151" s="362">
        <v>8.315</v>
      </c>
      <c r="G151" s="362">
        <v>8.14</v>
      </c>
      <c r="H151" s="362">
        <v>7.7575</v>
      </c>
      <c r="I151" s="362">
        <v>7.135</v>
      </c>
      <c r="L151" s="97"/>
      <c r="M151" s="97"/>
      <c r="N151" s="97"/>
      <c r="O151" s="97"/>
      <c r="P151" s="97"/>
      <c r="Q151" s="97"/>
    </row>
    <row r="152" spans="1:17" ht="12.75" customHeight="1">
      <c r="A152" s="363"/>
      <c r="B152" s="359">
        <f t="shared" si="2"/>
        <v>38029</v>
      </c>
      <c r="E152" s="362">
        <v>8.22</v>
      </c>
      <c r="F152" s="362">
        <v>8.23</v>
      </c>
      <c r="G152" s="362">
        <v>8.0875</v>
      </c>
      <c r="H152" s="362">
        <v>7.78</v>
      </c>
      <c r="I152" s="362">
        <v>7.2</v>
      </c>
      <c r="L152" s="97"/>
      <c r="M152" s="97"/>
      <c r="N152" s="97"/>
      <c r="O152" s="97"/>
      <c r="P152" s="97"/>
      <c r="Q152" s="97"/>
    </row>
    <row r="153" spans="1:17" ht="12.75" customHeight="1">
      <c r="A153" s="363"/>
      <c r="B153" s="359">
        <f t="shared" si="2"/>
        <v>38036</v>
      </c>
      <c r="E153" s="362">
        <v>8.8</v>
      </c>
      <c r="F153" s="362">
        <v>8.765</v>
      </c>
      <c r="G153" s="362">
        <v>8.56</v>
      </c>
      <c r="H153" s="362">
        <v>8.165</v>
      </c>
      <c r="I153" s="362">
        <v>7.45</v>
      </c>
      <c r="L153" s="97"/>
      <c r="M153" s="97"/>
      <c r="N153" s="97"/>
      <c r="O153" s="97"/>
      <c r="P153" s="97"/>
      <c r="Q153" s="97"/>
    </row>
    <row r="154" spans="1:17" ht="12.75" customHeight="1">
      <c r="A154" s="363"/>
      <c r="B154" s="359">
        <f t="shared" si="2"/>
        <v>38043</v>
      </c>
      <c r="E154" s="362">
        <v>9.28</v>
      </c>
      <c r="F154" s="362">
        <v>9.25</v>
      </c>
      <c r="G154" s="362">
        <v>9.085</v>
      </c>
      <c r="H154" s="362">
        <v>8.675</v>
      </c>
      <c r="I154" s="362">
        <v>8.035</v>
      </c>
      <c r="L154" s="97"/>
      <c r="M154" s="97"/>
      <c r="N154" s="97"/>
      <c r="O154" s="97"/>
      <c r="P154" s="97"/>
      <c r="Q154" s="97"/>
    </row>
    <row r="155" spans="1:17" ht="12.75" customHeight="1">
      <c r="A155" s="363"/>
      <c r="B155" s="359">
        <f t="shared" si="2"/>
        <v>38050</v>
      </c>
      <c r="F155" s="362">
        <v>9.365</v>
      </c>
      <c r="G155" s="362">
        <v>9.25</v>
      </c>
      <c r="H155" s="362">
        <v>8.8</v>
      </c>
      <c r="I155" s="362">
        <v>8.11</v>
      </c>
      <c r="L155" s="97"/>
      <c r="M155" s="97"/>
      <c r="N155" s="97"/>
      <c r="O155" s="97"/>
      <c r="P155" s="97"/>
      <c r="Q155" s="97"/>
    </row>
    <row r="156" spans="1:17" ht="12.75" customHeight="1">
      <c r="A156" s="363"/>
      <c r="B156" s="359">
        <f t="shared" si="2"/>
        <v>38057</v>
      </c>
      <c r="F156" s="362">
        <v>9.44</v>
      </c>
      <c r="G156" s="362">
        <v>9.3375</v>
      </c>
      <c r="H156" s="362">
        <v>8.9225</v>
      </c>
      <c r="I156" s="362">
        <v>8.14</v>
      </c>
      <c r="L156" s="97"/>
      <c r="M156" s="97"/>
      <c r="N156" s="97"/>
      <c r="O156" s="97"/>
      <c r="P156" s="97"/>
      <c r="Q156" s="97"/>
    </row>
    <row r="157" spans="1:17" ht="12.75" customHeight="1">
      <c r="A157" s="363"/>
      <c r="B157" s="359">
        <f t="shared" si="2"/>
        <v>38064</v>
      </c>
      <c r="F157" s="362">
        <v>10.18</v>
      </c>
      <c r="G157" s="362">
        <v>10.09</v>
      </c>
      <c r="H157" s="362">
        <v>9.565</v>
      </c>
      <c r="I157" s="362">
        <v>8.565</v>
      </c>
      <c r="L157" s="97"/>
      <c r="M157" s="97"/>
      <c r="N157" s="97"/>
      <c r="O157" s="97"/>
      <c r="P157" s="97"/>
      <c r="Q157" s="97"/>
    </row>
    <row r="158" spans="1:17" ht="12.75" customHeight="1">
      <c r="A158" s="363"/>
      <c r="B158" s="359">
        <f t="shared" si="2"/>
        <v>38071</v>
      </c>
      <c r="F158" s="362">
        <v>10.285</v>
      </c>
      <c r="G158" s="362">
        <v>10.1675</v>
      </c>
      <c r="H158" s="362">
        <v>9.86</v>
      </c>
      <c r="I158" s="362">
        <v>8.785</v>
      </c>
      <c r="L158" s="97"/>
      <c r="M158" s="97"/>
      <c r="N158" s="97"/>
      <c r="O158" s="97"/>
      <c r="P158" s="97"/>
      <c r="Q158" s="97"/>
    </row>
    <row r="159" spans="1:17" ht="12.75" customHeight="1">
      <c r="A159" s="363"/>
      <c r="B159" s="359">
        <f t="shared" si="2"/>
        <v>38078</v>
      </c>
      <c r="F159" s="362">
        <v>10.295</v>
      </c>
      <c r="G159" s="362">
        <v>10.2725</v>
      </c>
      <c r="H159" s="362">
        <v>9.745</v>
      </c>
      <c r="I159" s="362">
        <v>8.56</v>
      </c>
      <c r="L159" s="97"/>
      <c r="M159" s="97"/>
      <c r="N159" s="97"/>
      <c r="O159" s="97"/>
      <c r="P159" s="97"/>
      <c r="Q159" s="97"/>
    </row>
    <row r="160" spans="1:17" ht="12.75" customHeight="1">
      <c r="A160" s="363"/>
      <c r="B160" s="359">
        <f t="shared" si="2"/>
        <v>38085</v>
      </c>
      <c r="F160" s="366">
        <v>9.88</v>
      </c>
      <c r="G160" s="366">
        <v>9.89</v>
      </c>
      <c r="H160" s="367">
        <v>9.51</v>
      </c>
      <c r="I160" s="367">
        <v>8.42</v>
      </c>
      <c r="L160" s="97"/>
      <c r="M160" s="97"/>
      <c r="N160" s="97"/>
      <c r="O160" s="97"/>
      <c r="P160" s="97"/>
      <c r="Q160" s="97"/>
    </row>
    <row r="161" spans="1:17" ht="12.75" customHeight="1">
      <c r="A161" s="363"/>
      <c r="B161" s="359">
        <f t="shared" si="2"/>
        <v>38092</v>
      </c>
      <c r="F161" s="366">
        <v>9.63</v>
      </c>
      <c r="G161" s="366">
        <v>9.645</v>
      </c>
      <c r="H161" s="367">
        <v>9.035</v>
      </c>
      <c r="I161" s="367">
        <v>7.745</v>
      </c>
      <c r="L161" s="97"/>
      <c r="M161" s="97"/>
      <c r="N161" s="97"/>
      <c r="O161" s="97"/>
      <c r="P161" s="97"/>
      <c r="Q161" s="97"/>
    </row>
    <row r="162" spans="1:17" ht="12.75" customHeight="1">
      <c r="A162" s="363"/>
      <c r="B162" s="359">
        <f t="shared" si="2"/>
        <v>38099</v>
      </c>
      <c r="F162" s="366">
        <v>9.47</v>
      </c>
      <c r="G162" s="366">
        <v>9.4</v>
      </c>
      <c r="H162" s="367">
        <v>8.8625</v>
      </c>
      <c r="I162" s="367">
        <v>7.8525</v>
      </c>
      <c r="L162" s="97"/>
      <c r="M162" s="97"/>
      <c r="N162" s="97"/>
      <c r="O162" s="97"/>
      <c r="P162" s="97"/>
      <c r="Q162" s="97"/>
    </row>
    <row r="163" spans="1:17" ht="12.75" customHeight="1">
      <c r="A163" s="363"/>
      <c r="B163" s="359">
        <f t="shared" si="2"/>
        <v>38106</v>
      </c>
      <c r="F163" s="366">
        <v>10.145</v>
      </c>
      <c r="G163" s="366">
        <v>10</v>
      </c>
      <c r="H163" s="367">
        <v>9.305</v>
      </c>
      <c r="I163" s="367">
        <v>8.045</v>
      </c>
      <c r="L163" s="97"/>
      <c r="M163" s="97"/>
      <c r="N163" s="97"/>
      <c r="O163" s="97"/>
      <c r="P163" s="97"/>
      <c r="Q163" s="97"/>
    </row>
    <row r="164" spans="1:17" ht="12.75" customHeight="1">
      <c r="A164" s="363"/>
      <c r="B164" s="359">
        <f t="shared" si="2"/>
        <v>38113</v>
      </c>
      <c r="G164" s="366">
        <v>10.005</v>
      </c>
      <c r="H164" s="367">
        <v>9.41</v>
      </c>
      <c r="I164" s="367">
        <v>8.25</v>
      </c>
      <c r="L164" s="97"/>
      <c r="M164" s="97"/>
      <c r="N164" s="97"/>
      <c r="O164" s="97"/>
      <c r="P164" s="97"/>
      <c r="Q164" s="97"/>
    </row>
    <row r="165" spans="1:17" ht="12.75" customHeight="1">
      <c r="A165" s="363"/>
      <c r="B165" s="359">
        <f t="shared" si="2"/>
        <v>38120</v>
      </c>
      <c r="G165" s="366">
        <v>9.825</v>
      </c>
      <c r="H165" s="367">
        <v>9.1775</v>
      </c>
      <c r="I165" s="367">
        <v>7.925</v>
      </c>
      <c r="L165" s="97"/>
      <c r="M165" s="97"/>
      <c r="N165" s="97"/>
      <c r="O165" s="97"/>
      <c r="P165" s="97"/>
      <c r="Q165" s="97"/>
    </row>
    <row r="166" spans="1:17" ht="12.75" customHeight="1">
      <c r="A166" s="363"/>
      <c r="B166" s="359">
        <f t="shared" si="2"/>
        <v>38127</v>
      </c>
      <c r="G166" s="366">
        <v>8.69</v>
      </c>
      <c r="H166" s="367">
        <v>8.16</v>
      </c>
      <c r="I166" s="367">
        <v>7.325</v>
      </c>
      <c r="L166" s="97"/>
      <c r="M166" s="97"/>
      <c r="N166" s="97"/>
      <c r="O166" s="97"/>
      <c r="P166" s="97"/>
      <c r="Q166" s="97"/>
    </row>
    <row r="167" spans="1:17" ht="12.75" customHeight="1">
      <c r="A167" s="363"/>
      <c r="B167" s="359">
        <f t="shared" si="2"/>
        <v>38134</v>
      </c>
      <c r="G167" s="366">
        <v>8.22</v>
      </c>
      <c r="H167" s="367">
        <v>7.795</v>
      </c>
      <c r="I167" s="367">
        <v>7.07</v>
      </c>
      <c r="L167" s="97"/>
      <c r="M167" s="97"/>
      <c r="N167" s="97"/>
      <c r="O167" s="97"/>
      <c r="P167" s="97"/>
      <c r="Q167" s="97"/>
    </row>
    <row r="168" spans="1:17" ht="12.75" customHeight="1">
      <c r="A168" s="363"/>
      <c r="B168" s="359">
        <f t="shared" si="2"/>
        <v>38141</v>
      </c>
      <c r="G168" s="366">
        <v>8.06</v>
      </c>
      <c r="H168" s="367">
        <v>7.805</v>
      </c>
      <c r="I168" s="367">
        <v>7.185</v>
      </c>
      <c r="L168" s="97"/>
      <c r="M168" s="97"/>
      <c r="N168" s="97"/>
      <c r="O168" s="97"/>
      <c r="P168" s="97"/>
      <c r="Q168" s="97"/>
    </row>
    <row r="169" spans="1:17" ht="12.75" customHeight="1">
      <c r="A169" s="363"/>
      <c r="B169" s="359">
        <f t="shared" si="2"/>
        <v>38148</v>
      </c>
      <c r="G169" s="366">
        <v>8.47</v>
      </c>
      <c r="H169" s="367">
        <v>7.845</v>
      </c>
      <c r="I169" s="367">
        <v>6.9175</v>
      </c>
      <c r="L169" s="97"/>
      <c r="M169" s="97"/>
      <c r="N169" s="97"/>
      <c r="O169" s="97"/>
      <c r="P169" s="97"/>
      <c r="Q169" s="97"/>
    </row>
    <row r="170" spans="1:17" ht="12.75" customHeight="1">
      <c r="A170" s="363"/>
      <c r="B170" s="359">
        <f t="shared" si="2"/>
        <v>38155</v>
      </c>
      <c r="G170" s="366">
        <v>8.63</v>
      </c>
      <c r="H170" s="367">
        <v>7.945</v>
      </c>
      <c r="I170" s="367">
        <v>6.985</v>
      </c>
      <c r="L170" s="97"/>
      <c r="M170" s="97"/>
      <c r="N170" s="97"/>
      <c r="O170" s="97"/>
      <c r="P170" s="97"/>
      <c r="Q170" s="97"/>
    </row>
    <row r="171" spans="1:17" ht="12.75" customHeight="1">
      <c r="A171" s="363"/>
      <c r="B171" s="359">
        <f t="shared" si="2"/>
        <v>38162</v>
      </c>
      <c r="G171" s="366">
        <v>9.215</v>
      </c>
      <c r="H171" s="367">
        <v>8.48</v>
      </c>
      <c r="I171" s="367">
        <v>7.405</v>
      </c>
      <c r="L171" s="97"/>
      <c r="M171" s="97"/>
      <c r="N171" s="97"/>
      <c r="O171" s="97"/>
      <c r="P171" s="97"/>
      <c r="Q171" s="97"/>
    </row>
    <row r="172" spans="1:17" ht="12.75" customHeight="1">
      <c r="A172" s="363"/>
      <c r="B172" s="359">
        <f t="shared" si="2"/>
        <v>38169</v>
      </c>
      <c r="H172" s="367">
        <v>8.0375</v>
      </c>
      <c r="I172" s="367">
        <v>6.9675</v>
      </c>
      <c r="L172" s="97"/>
      <c r="M172" s="97"/>
      <c r="N172" s="97"/>
      <c r="O172" s="97"/>
      <c r="P172" s="97"/>
      <c r="Q172" s="97"/>
    </row>
    <row r="173" spans="1:17" ht="12.75" customHeight="1">
      <c r="A173" s="363"/>
      <c r="B173" s="359">
        <f t="shared" si="2"/>
        <v>38176</v>
      </c>
      <c r="H173" s="367">
        <v>8.13</v>
      </c>
      <c r="I173" s="367">
        <v>6.8375</v>
      </c>
      <c r="L173" s="97"/>
      <c r="M173" s="97"/>
      <c r="N173" s="97"/>
      <c r="O173" s="97"/>
      <c r="P173" s="97"/>
      <c r="Q173" s="97"/>
    </row>
    <row r="174" spans="1:17" ht="12.75" customHeight="1">
      <c r="A174" s="363"/>
      <c r="B174" s="359">
        <f t="shared" si="2"/>
        <v>38183</v>
      </c>
      <c r="H174" s="367">
        <v>7.51</v>
      </c>
      <c r="I174" s="367">
        <v>6.62</v>
      </c>
      <c r="L174" s="97"/>
      <c r="M174" s="97"/>
      <c r="N174" s="97"/>
      <c r="O174" s="97"/>
      <c r="P174" s="97"/>
      <c r="Q174" s="97"/>
    </row>
    <row r="175" spans="1:17" ht="12.75" customHeight="1">
      <c r="A175" s="363"/>
      <c r="B175" s="359">
        <f t="shared" si="2"/>
        <v>38190</v>
      </c>
      <c r="H175" s="367">
        <v>6.575</v>
      </c>
      <c r="I175" s="367">
        <v>6.005</v>
      </c>
      <c r="L175" s="97"/>
      <c r="M175" s="97"/>
      <c r="N175" s="97"/>
      <c r="O175" s="97"/>
      <c r="P175" s="97"/>
      <c r="Q175" s="97"/>
    </row>
    <row r="176" spans="1:17" ht="12.75" customHeight="1">
      <c r="A176" s="363"/>
      <c r="B176" s="359">
        <f>B175+7</f>
        <v>38197</v>
      </c>
      <c r="H176" s="367">
        <v>6.245</v>
      </c>
      <c r="I176" s="367">
        <v>5.9</v>
      </c>
      <c r="L176" s="97"/>
      <c r="M176" s="97"/>
      <c r="N176" s="97"/>
      <c r="O176" s="97"/>
      <c r="P176" s="97"/>
      <c r="Q176" s="97"/>
    </row>
    <row r="177" spans="1:17" ht="12.75" customHeight="1">
      <c r="A177" s="363"/>
      <c r="B177" s="359">
        <f>B176+7</f>
        <v>38204</v>
      </c>
      <c r="I177" s="367">
        <v>5.815</v>
      </c>
      <c r="L177" s="97"/>
      <c r="M177" s="97"/>
      <c r="N177" s="97"/>
      <c r="O177" s="97"/>
      <c r="P177" s="97"/>
      <c r="Q177" s="97"/>
    </row>
    <row r="178" spans="1:17" ht="12.75" customHeight="1">
      <c r="A178" s="363"/>
      <c r="B178" s="359">
        <f>B177+7</f>
        <v>38211</v>
      </c>
      <c r="I178" s="367">
        <v>5.9</v>
      </c>
      <c r="L178" s="97"/>
      <c r="M178" s="97"/>
      <c r="N178" s="97"/>
      <c r="O178" s="97"/>
      <c r="P178" s="97"/>
      <c r="Q178" s="97"/>
    </row>
    <row r="179" spans="1:17" ht="12.75" customHeight="1">
      <c r="A179" s="364"/>
      <c r="B179" s="359">
        <f>B178+7</f>
        <v>38218</v>
      </c>
      <c r="I179" s="367">
        <v>5.9825</v>
      </c>
      <c r="L179" s="97"/>
      <c r="M179" s="97"/>
      <c r="N179" s="97"/>
      <c r="O179" s="97"/>
      <c r="P179" s="97"/>
      <c r="Q179" s="97"/>
    </row>
    <row r="180" spans="1:17" ht="12.75" customHeight="1">
      <c r="A180" s="364"/>
      <c r="B180" s="359">
        <f>B179+7</f>
        <v>38225</v>
      </c>
      <c r="I180" s="367">
        <v>6.1675</v>
      </c>
      <c r="J180" s="368" t="s">
        <v>133</v>
      </c>
      <c r="L180" s="97"/>
      <c r="M180" s="97"/>
      <c r="N180" s="97"/>
      <c r="O180" s="97"/>
      <c r="P180" s="97"/>
      <c r="Q180" s="97"/>
    </row>
    <row r="181" spans="1:17" ht="12.75" customHeight="1" thickBot="1">
      <c r="A181" s="365"/>
      <c r="B181" s="369"/>
      <c r="C181" s="370"/>
      <c r="D181" s="370"/>
      <c r="E181" s="370"/>
      <c r="F181" s="370"/>
      <c r="G181" s="371"/>
      <c r="H181" s="372"/>
      <c r="I181" s="372"/>
      <c r="J181" s="373"/>
      <c r="L181" s="97"/>
      <c r="M181" s="97"/>
      <c r="N181" s="97"/>
      <c r="O181" s="97"/>
      <c r="P181" s="97"/>
      <c r="Q181" s="97"/>
    </row>
    <row r="182" spans="1:17" ht="12.75" customHeight="1">
      <c r="A182" s="145" t="s">
        <v>110</v>
      </c>
      <c r="B182" s="145"/>
      <c r="C182" s="145"/>
      <c r="D182" s="145"/>
      <c r="E182" s="17"/>
      <c r="F182" s="17"/>
      <c r="G182" s="17"/>
      <c r="H182" s="7"/>
      <c r="L182" s="97"/>
      <c r="M182" s="97"/>
      <c r="N182" s="97"/>
      <c r="O182" s="97"/>
      <c r="P182" s="97"/>
      <c r="Q182" s="97"/>
    </row>
    <row r="183" spans="1:17" ht="12.75" customHeight="1">
      <c r="A183" s="145"/>
      <c r="B183" s="145"/>
      <c r="C183" s="145"/>
      <c r="D183" s="145"/>
      <c r="E183" s="140"/>
      <c r="F183" s="140"/>
      <c r="G183" s="140"/>
      <c r="H183" s="66"/>
      <c r="I183" s="98"/>
      <c r="J183" s="97"/>
      <c r="K183" s="97"/>
      <c r="L183" s="97"/>
      <c r="M183" s="97"/>
      <c r="N183" s="97"/>
      <c r="O183" s="97"/>
      <c r="P183" s="97"/>
      <c r="Q183" s="97"/>
    </row>
    <row r="184" spans="1:17" ht="12.75" customHeight="1">
      <c r="A184" s="97"/>
      <c r="B184" s="97"/>
      <c r="C184" s="97"/>
      <c r="D184" s="97"/>
      <c r="E184" s="97"/>
      <c r="F184" s="97"/>
      <c r="G184" s="97"/>
      <c r="H184" s="97"/>
      <c r="I184" s="66"/>
      <c r="J184" s="97"/>
      <c r="K184" s="97"/>
      <c r="L184" s="97"/>
      <c r="M184" s="97"/>
      <c r="N184" s="97"/>
      <c r="O184" s="97"/>
      <c r="P184" s="97"/>
      <c r="Q184" s="97"/>
    </row>
    <row r="185" spans="1:17" ht="12.75" customHeight="1" thickBot="1">
      <c r="A185" s="344" t="s">
        <v>326</v>
      </c>
      <c r="B185" s="344"/>
      <c r="C185" s="344"/>
      <c r="D185" s="344"/>
      <c r="E185" s="344"/>
      <c r="F185" s="344"/>
      <c r="G185" s="344"/>
      <c r="H185" s="344"/>
      <c r="I185" s="344"/>
      <c r="J185" s="344"/>
      <c r="K185" s="349"/>
      <c r="L185" s="349"/>
      <c r="M185" s="349"/>
      <c r="N185" s="97"/>
      <c r="O185" s="97"/>
      <c r="P185" s="97"/>
      <c r="Q185" s="97"/>
    </row>
    <row r="186" spans="1:17" ht="12.75" customHeight="1" thickBot="1">
      <c r="A186" s="374"/>
      <c r="B186" s="375"/>
      <c r="C186" s="375"/>
      <c r="D186" s="375"/>
      <c r="E186" s="375"/>
      <c r="F186" s="375"/>
      <c r="G186" s="375" t="s">
        <v>204</v>
      </c>
      <c r="H186" s="375" t="s">
        <v>76</v>
      </c>
      <c r="I186" s="375"/>
      <c r="J186" s="375"/>
      <c r="K186" s="375"/>
      <c r="L186" s="375"/>
      <c r="M186" s="375"/>
      <c r="N186" s="97"/>
      <c r="O186" s="97"/>
      <c r="P186" s="97"/>
      <c r="Q186" s="97"/>
    </row>
    <row r="187" spans="1:17" ht="12.75" customHeight="1" thickBot="1">
      <c r="A187" s="374"/>
      <c r="B187" s="376"/>
      <c r="C187" s="377" t="s">
        <v>194</v>
      </c>
      <c r="D187" s="486" t="s">
        <v>301</v>
      </c>
      <c r="E187" s="487"/>
      <c r="F187" s="488" t="s">
        <v>302</v>
      </c>
      <c r="G187" s="489"/>
      <c r="H187" s="482" t="s">
        <v>200</v>
      </c>
      <c r="I187" s="483"/>
      <c r="J187" s="484" t="s">
        <v>202</v>
      </c>
      <c r="K187" s="485"/>
      <c r="L187" s="378" t="s">
        <v>303</v>
      </c>
      <c r="M187" s="379" t="s">
        <v>192</v>
      </c>
      <c r="N187" s="290"/>
      <c r="O187" s="97"/>
      <c r="P187" s="97"/>
      <c r="Q187" s="97"/>
    </row>
    <row r="188" spans="1:17" ht="12.75" customHeight="1" thickBot="1">
      <c r="A188" s="374" t="s">
        <v>252</v>
      </c>
      <c r="B188" s="380"/>
      <c r="C188" s="380"/>
      <c r="D188" s="381"/>
      <c r="E188" s="381"/>
      <c r="F188" s="382"/>
      <c r="G188" s="382"/>
      <c r="H188" s="383" t="s">
        <v>304</v>
      </c>
      <c r="I188" s="383"/>
      <c r="J188" s="384"/>
      <c r="K188" s="384"/>
      <c r="L188" s="385"/>
      <c r="M188" s="386"/>
      <c r="N188" s="97"/>
      <c r="O188" s="97"/>
      <c r="P188" s="97"/>
      <c r="Q188" s="97"/>
    </row>
    <row r="189" spans="1:17" ht="12.75" customHeight="1" thickBot="1">
      <c r="A189" s="349" t="s">
        <v>305</v>
      </c>
      <c r="B189" s="387" t="s">
        <v>251</v>
      </c>
      <c r="C189" s="387" t="s">
        <v>193</v>
      </c>
      <c r="D189" s="388" t="s">
        <v>194</v>
      </c>
      <c r="E189" s="388" t="s">
        <v>195</v>
      </c>
      <c r="F189" s="389" t="s">
        <v>196</v>
      </c>
      <c r="G189" s="389" t="s">
        <v>197</v>
      </c>
      <c r="H189" s="390" t="s">
        <v>198</v>
      </c>
      <c r="I189" s="390" t="s">
        <v>199</v>
      </c>
      <c r="J189" s="391" t="s">
        <v>200</v>
      </c>
      <c r="K189" s="391" t="s">
        <v>201</v>
      </c>
      <c r="L189" s="392" t="s">
        <v>202</v>
      </c>
      <c r="M189" s="393" t="s">
        <v>203</v>
      </c>
      <c r="N189" s="97"/>
      <c r="O189" s="97"/>
      <c r="P189" s="97"/>
      <c r="Q189" s="97"/>
    </row>
    <row r="190" spans="1:17" ht="12.75" customHeight="1">
      <c r="A190" s="374"/>
      <c r="B190" s="374"/>
      <c r="C190" s="374"/>
      <c r="D190" s="374"/>
      <c r="E190" s="374"/>
      <c r="F190" s="374"/>
      <c r="G190" s="374"/>
      <c r="H190" s="374" t="s">
        <v>306</v>
      </c>
      <c r="I190" s="374"/>
      <c r="J190" s="374"/>
      <c r="K190" s="374"/>
      <c r="L190" s="374"/>
      <c r="M190" s="374"/>
      <c r="N190" s="97"/>
      <c r="O190" s="97"/>
      <c r="P190" s="97"/>
      <c r="Q190" s="97"/>
    </row>
    <row r="191" spans="1:17" ht="12.75" customHeight="1">
      <c r="A191" s="374" t="s">
        <v>253</v>
      </c>
      <c r="B191" s="394">
        <v>5.7344</v>
      </c>
      <c r="C191" s="394">
        <v>5.2457</v>
      </c>
      <c r="D191" s="394">
        <v>4.8605</v>
      </c>
      <c r="E191" s="394">
        <v>4.6354</v>
      </c>
      <c r="F191" s="394">
        <v>4.753</v>
      </c>
      <c r="G191" s="394">
        <v>4.7967</v>
      </c>
      <c r="H191" s="394">
        <v>4.8037</v>
      </c>
      <c r="I191" s="394">
        <v>4.8031</v>
      </c>
      <c r="J191" s="394">
        <v>5.3139</v>
      </c>
      <c r="K191" s="394">
        <v>6.3505</v>
      </c>
      <c r="L191" s="394">
        <v>6.8275</v>
      </c>
      <c r="M191" s="394">
        <v>6.4123</v>
      </c>
      <c r="N191" s="97"/>
      <c r="O191" s="97"/>
      <c r="P191" s="97"/>
      <c r="Q191" s="97"/>
    </row>
    <row r="192" spans="1:17" ht="12.75" customHeight="1">
      <c r="A192" s="374" t="s">
        <v>254</v>
      </c>
      <c r="B192" s="394">
        <v>6.8102</v>
      </c>
      <c r="C192" s="394">
        <v>6.4125</v>
      </c>
      <c r="D192" s="394">
        <v>6.6831</v>
      </c>
      <c r="E192" s="394">
        <v>6.9274</v>
      </c>
      <c r="F192" s="394">
        <v>7.2065</v>
      </c>
      <c r="G192" s="394">
        <v>7.3991</v>
      </c>
      <c r="H192" s="394">
        <v>8.459</v>
      </c>
      <c r="I192" s="394">
        <v>9.8854</v>
      </c>
      <c r="J192" s="394">
        <v>9.545</v>
      </c>
      <c r="K192" s="394">
        <v>8.2776</v>
      </c>
      <c r="L192" s="394">
        <v>6.3573</v>
      </c>
      <c r="M192" s="394">
        <v>5.3902</v>
      </c>
      <c r="N192" s="97"/>
      <c r="O192" s="97"/>
      <c r="P192" s="97"/>
      <c r="Q192" s="97"/>
    </row>
    <row r="193" spans="1:17" ht="12.75" customHeight="1">
      <c r="A193" s="374" t="s">
        <v>255</v>
      </c>
      <c r="B193" s="394">
        <v>5.2639</v>
      </c>
      <c r="C193" s="394">
        <v>5.3108</v>
      </c>
      <c r="D193" s="394">
        <v>5.9813</v>
      </c>
      <c r="E193" s="394">
        <v>5.9583</v>
      </c>
      <c r="F193" s="394">
        <v>5.826</v>
      </c>
      <c r="G193" s="394">
        <v>5.7095</v>
      </c>
      <c r="H193" s="394">
        <v>6.7692</v>
      </c>
      <c r="I193" s="394">
        <v>7.0383</v>
      </c>
      <c r="J193" s="394">
        <v>7.14</v>
      </c>
      <c r="K193" s="394">
        <v>6.8694</v>
      </c>
      <c r="L193" s="394">
        <v>6.5045</v>
      </c>
      <c r="M193" s="394">
        <v>6.3348</v>
      </c>
      <c r="N193" s="97"/>
      <c r="O193" s="97"/>
      <c r="P193" s="97"/>
      <c r="Q193" s="97"/>
    </row>
    <row r="194" spans="1:17" ht="12.75" customHeight="1">
      <c r="A194" s="374" t="s">
        <v>256</v>
      </c>
      <c r="B194" s="394">
        <v>6.5096</v>
      </c>
      <c r="C194" s="394">
        <v>6.8374</v>
      </c>
      <c r="D194" s="394">
        <v>6.7989</v>
      </c>
      <c r="E194" s="394">
        <v>6.8383</v>
      </c>
      <c r="F194" s="394">
        <v>6.9894</v>
      </c>
      <c r="G194" s="394">
        <v>7.4534</v>
      </c>
      <c r="H194" s="394">
        <v>7.6511</v>
      </c>
      <c r="I194" s="394">
        <v>7.4044</v>
      </c>
      <c r="J194" s="394">
        <v>7.3692</v>
      </c>
      <c r="K194" s="394">
        <v>7.8071</v>
      </c>
      <c r="L194" s="394">
        <v>7.6386</v>
      </c>
      <c r="M194" s="394">
        <v>7.1753</v>
      </c>
      <c r="N194" s="97"/>
      <c r="O194" s="97"/>
      <c r="P194" s="97"/>
      <c r="Q194" s="97"/>
    </row>
    <row r="195" spans="1:17" ht="12.75" customHeight="1">
      <c r="A195" s="374" t="s">
        <v>257</v>
      </c>
      <c r="B195" s="394">
        <v>7.1318</v>
      </c>
      <c r="C195" s="394">
        <v>6.7184</v>
      </c>
      <c r="D195" s="394">
        <v>6.7735</v>
      </c>
      <c r="E195" s="394">
        <v>6.6361</v>
      </c>
      <c r="F195" s="394">
        <v>6.6205</v>
      </c>
      <c r="G195" s="394">
        <v>6.5684</v>
      </c>
      <c r="H195" s="394">
        <v>6.3165</v>
      </c>
      <c r="I195" s="394">
        <v>5.9379</v>
      </c>
      <c r="J195" s="394">
        <v>6.2483</v>
      </c>
      <c r="K195" s="394">
        <v>6.3308</v>
      </c>
      <c r="L195" s="394">
        <v>7.4722</v>
      </c>
      <c r="M195" s="394">
        <v>7.6452</v>
      </c>
      <c r="N195" s="97"/>
      <c r="O195" s="97"/>
      <c r="P195" s="97"/>
      <c r="Q195" s="97"/>
    </row>
    <row r="196" spans="1:17" ht="12.75" customHeight="1">
      <c r="A196" s="374" t="s">
        <v>206</v>
      </c>
      <c r="B196" s="394">
        <v>8.3861</v>
      </c>
      <c r="C196" s="394">
        <v>8.5723</v>
      </c>
      <c r="D196" s="394">
        <v>9.2543</v>
      </c>
      <c r="E196" s="394">
        <v>7.981</v>
      </c>
      <c r="F196" s="394">
        <v>7.8612</v>
      </c>
      <c r="G196" s="394">
        <v>7.5018</v>
      </c>
      <c r="H196" s="394">
        <v>7.5555</v>
      </c>
      <c r="I196" s="394">
        <v>7.8446</v>
      </c>
      <c r="J196" s="394">
        <v>7.7651</v>
      </c>
      <c r="K196" s="394">
        <v>7.2731</v>
      </c>
      <c r="L196" s="394">
        <v>7.3395</v>
      </c>
      <c r="M196" s="394">
        <v>6.915</v>
      </c>
      <c r="N196" s="97"/>
      <c r="O196" s="97"/>
      <c r="P196" s="97"/>
      <c r="Q196" s="97"/>
    </row>
    <row r="197" spans="1:17" ht="12.75" customHeight="1">
      <c r="A197" s="374" t="s">
        <v>207</v>
      </c>
      <c r="B197" s="394">
        <v>6.6399</v>
      </c>
      <c r="C197" s="394">
        <v>6.5648</v>
      </c>
      <c r="D197" s="394">
        <v>6.5449</v>
      </c>
      <c r="E197" s="394">
        <v>6.2865</v>
      </c>
      <c r="F197" s="394">
        <v>6.4226</v>
      </c>
      <c r="G197" s="394">
        <v>6.2947</v>
      </c>
      <c r="H197" s="394">
        <v>6.2726</v>
      </c>
      <c r="I197" s="394">
        <v>6.5332</v>
      </c>
      <c r="J197" s="394">
        <v>6.6354</v>
      </c>
      <c r="K197" s="394">
        <v>6.2869</v>
      </c>
      <c r="L197" s="394">
        <v>6.1612</v>
      </c>
      <c r="M197" s="394">
        <v>5.7127</v>
      </c>
      <c r="N197" s="97"/>
      <c r="O197" s="97"/>
      <c r="P197" s="97"/>
      <c r="Q197" s="97"/>
    </row>
    <row r="198" spans="1:17" ht="12.75" customHeight="1">
      <c r="A198" s="374" t="s">
        <v>208</v>
      </c>
      <c r="B198" s="394">
        <v>5.484</v>
      </c>
      <c r="C198" s="394">
        <v>5.3245</v>
      </c>
      <c r="D198" s="394">
        <v>5.7306</v>
      </c>
      <c r="E198" s="394">
        <v>5.6717</v>
      </c>
      <c r="F198" s="394">
        <v>5.897</v>
      </c>
      <c r="G198" s="394">
        <v>5.9037</v>
      </c>
      <c r="H198" s="394">
        <v>6.0534</v>
      </c>
      <c r="I198" s="394">
        <v>6.3621</v>
      </c>
      <c r="J198" s="394">
        <v>6.3086</v>
      </c>
      <c r="K198" s="394">
        <v>6.0225</v>
      </c>
      <c r="L198" s="394">
        <v>6.6191</v>
      </c>
      <c r="M198" s="394">
        <v>8.5007</v>
      </c>
      <c r="N198" s="97"/>
      <c r="O198" s="97"/>
      <c r="P198" s="97"/>
      <c r="Q198" s="97"/>
    </row>
    <row r="199" spans="1:17" ht="12.75" customHeight="1">
      <c r="A199" s="374" t="s">
        <v>209</v>
      </c>
      <c r="B199" s="394">
        <v>9.0105</v>
      </c>
      <c r="C199" s="394">
        <v>8.4288</v>
      </c>
      <c r="D199" s="394">
        <v>8.2702</v>
      </c>
      <c r="E199" s="394">
        <v>7.8719</v>
      </c>
      <c r="F199" s="394">
        <v>7.6113</v>
      </c>
      <c r="G199" s="394">
        <v>7.2248</v>
      </c>
      <c r="H199" s="394">
        <v>7.8907</v>
      </c>
      <c r="I199" s="394">
        <v>7.8738</v>
      </c>
      <c r="J199" s="394">
        <v>8.5375</v>
      </c>
      <c r="K199" s="394">
        <v>7.8202</v>
      </c>
      <c r="L199" s="394">
        <v>6.6502</v>
      </c>
      <c r="M199" s="394">
        <v>6.3758</v>
      </c>
      <c r="N199" s="97"/>
      <c r="O199" s="97"/>
      <c r="P199" s="97"/>
      <c r="Q199" s="97"/>
    </row>
    <row r="200" spans="1:17" ht="12.75" customHeight="1">
      <c r="A200" s="374" t="s">
        <v>210</v>
      </c>
      <c r="B200" s="394">
        <v>6.1058</v>
      </c>
      <c r="C200" s="394">
        <v>6.1384</v>
      </c>
      <c r="D200" s="394">
        <v>6.2233</v>
      </c>
      <c r="E200" s="394">
        <v>5.9065</v>
      </c>
      <c r="F200" s="394">
        <v>5.9395</v>
      </c>
      <c r="G200" s="394">
        <v>5.8199</v>
      </c>
      <c r="H200" s="394">
        <v>5.9395</v>
      </c>
      <c r="I200" s="394">
        <v>5.985</v>
      </c>
      <c r="J200" s="394">
        <v>5.7647</v>
      </c>
      <c r="K200" s="394">
        <v>5.766</v>
      </c>
      <c r="L200" s="394">
        <v>5.5178</v>
      </c>
      <c r="M200" s="394">
        <v>5.1399</v>
      </c>
      <c r="N200" s="97"/>
      <c r="O200" s="97"/>
      <c r="P200" s="97"/>
      <c r="Q200" s="97"/>
    </row>
    <row r="201" spans="1:17" ht="12.75" customHeight="1">
      <c r="A201" s="374" t="s">
        <v>211</v>
      </c>
      <c r="B201" s="394">
        <v>5.1233</v>
      </c>
      <c r="C201" s="394">
        <v>5.0495</v>
      </c>
      <c r="D201" s="394">
        <v>5.1095</v>
      </c>
      <c r="E201" s="394">
        <v>5.2169</v>
      </c>
      <c r="F201" s="394">
        <v>5.4209</v>
      </c>
      <c r="G201" s="394">
        <v>5.2654</v>
      </c>
      <c r="H201" s="394">
        <v>5.358</v>
      </c>
      <c r="I201" s="394">
        <v>5.2814</v>
      </c>
      <c r="J201" s="394">
        <v>5.335</v>
      </c>
      <c r="K201" s="394">
        <v>5.2817</v>
      </c>
      <c r="L201" s="394">
        <v>5.1485</v>
      </c>
      <c r="M201" s="394">
        <v>4.8054</v>
      </c>
      <c r="N201" s="97"/>
      <c r="O201" s="97"/>
      <c r="P201" s="97"/>
      <c r="Q201" s="97"/>
    </row>
    <row r="202" spans="1:17" ht="12.75" customHeight="1">
      <c r="A202" s="374" t="s">
        <v>212</v>
      </c>
      <c r="B202" s="394">
        <v>4.7952</v>
      </c>
      <c r="C202" s="394">
        <v>4.8168</v>
      </c>
      <c r="D202" s="394">
        <v>5.003</v>
      </c>
      <c r="E202" s="394">
        <v>4.9186</v>
      </c>
      <c r="F202" s="394">
        <v>4.9664</v>
      </c>
      <c r="G202" s="394">
        <v>4.8951</v>
      </c>
      <c r="H202" s="394">
        <v>4.9075</v>
      </c>
      <c r="I202" s="394">
        <v>5.1315</v>
      </c>
      <c r="J202" s="394">
        <v>5.5656</v>
      </c>
      <c r="K202" s="394">
        <v>5.6008</v>
      </c>
      <c r="L202" s="394">
        <v>5.3525</v>
      </c>
      <c r="M202" s="394">
        <v>5.078</v>
      </c>
      <c r="N202" s="97"/>
      <c r="O202" s="97"/>
      <c r="P202" s="97"/>
      <c r="Q202" s="97"/>
    </row>
    <row r="203" spans="1:17" ht="12.75" customHeight="1">
      <c r="A203" s="374" t="s">
        <v>213</v>
      </c>
      <c r="B203" s="394">
        <v>5.2473</v>
      </c>
      <c r="C203" s="394">
        <v>5.3838</v>
      </c>
      <c r="D203" s="394">
        <v>5.6911</v>
      </c>
      <c r="E203" s="394">
        <v>5.9577</v>
      </c>
      <c r="F203" s="394">
        <v>6.2351</v>
      </c>
      <c r="G203" s="394">
        <v>6.1868</v>
      </c>
      <c r="H203" s="394">
        <v>6.3322</v>
      </c>
      <c r="I203" s="394">
        <v>6.7199</v>
      </c>
      <c r="J203" s="394">
        <v>7.3981</v>
      </c>
      <c r="K203" s="394">
        <v>9.3713</v>
      </c>
      <c r="L203" s="394">
        <v>8.8248</v>
      </c>
      <c r="M203" s="394">
        <v>8.5212</v>
      </c>
      <c r="N203" s="97"/>
      <c r="O203" s="97"/>
      <c r="P203" s="97"/>
      <c r="Q203" s="97"/>
    </row>
    <row r="204" spans="1:17" ht="12.75" customHeight="1">
      <c r="A204" s="374" t="s">
        <v>214</v>
      </c>
      <c r="B204" s="394">
        <v>8.5692</v>
      </c>
      <c r="C204" s="394">
        <v>7.9256</v>
      </c>
      <c r="D204" s="394">
        <v>7.7218</v>
      </c>
      <c r="E204" s="394">
        <v>7.805</v>
      </c>
      <c r="F204" s="394">
        <v>7.8675</v>
      </c>
      <c r="G204" s="394">
        <v>7.5011</v>
      </c>
      <c r="H204" s="394">
        <v>7.7358</v>
      </c>
      <c r="I204" s="394">
        <v>7.3051</v>
      </c>
      <c r="J204" s="394">
        <v>7.2817</v>
      </c>
      <c r="K204" s="394">
        <v>7.2202</v>
      </c>
      <c r="L204" s="394">
        <v>6.8305</v>
      </c>
      <c r="M204" s="394">
        <v>5.8452</v>
      </c>
      <c r="N204" s="97"/>
      <c r="O204" s="97"/>
      <c r="P204" s="97"/>
      <c r="Q204" s="97"/>
    </row>
    <row r="205" spans="1:17" ht="12.75" customHeight="1">
      <c r="A205" s="374" t="s">
        <v>215</v>
      </c>
      <c r="B205" s="394">
        <v>5.7685</v>
      </c>
      <c r="C205" s="394">
        <v>5.6169</v>
      </c>
      <c r="D205" s="394">
        <v>5.8437</v>
      </c>
      <c r="E205" s="394">
        <v>5.7545</v>
      </c>
      <c r="F205" s="394">
        <v>5.7102</v>
      </c>
      <c r="G205" s="394">
        <v>5.6512</v>
      </c>
      <c r="H205" s="394">
        <v>5.94</v>
      </c>
      <c r="I205" s="394">
        <v>6.0053</v>
      </c>
      <c r="J205" s="394">
        <v>6.2999</v>
      </c>
      <c r="K205" s="394">
        <v>6.0155</v>
      </c>
      <c r="L205" s="394">
        <v>6.0769</v>
      </c>
      <c r="M205" s="394">
        <v>6.0868</v>
      </c>
      <c r="N205" s="97"/>
      <c r="O205" s="97"/>
      <c r="P205" s="97"/>
      <c r="Q205" s="97"/>
    </row>
    <row r="206" spans="1:17" ht="12.75" customHeight="1">
      <c r="A206" s="374" t="s">
        <v>216</v>
      </c>
      <c r="B206" s="394">
        <v>6.2524</v>
      </c>
      <c r="C206" s="394">
        <v>6.1173</v>
      </c>
      <c r="D206" s="394">
        <v>5.8568</v>
      </c>
      <c r="E206" s="394">
        <v>5.82</v>
      </c>
      <c r="F206" s="394">
        <v>5.7093</v>
      </c>
      <c r="G206" s="394">
        <v>5.718</v>
      </c>
      <c r="H206" s="394">
        <v>5.8636</v>
      </c>
      <c r="I206" s="394">
        <v>5.875</v>
      </c>
      <c r="J206" s="394">
        <v>5.7918</v>
      </c>
      <c r="K206" s="394">
        <v>5.6838</v>
      </c>
      <c r="L206" s="394">
        <v>5.3997</v>
      </c>
      <c r="M206" s="394">
        <v>5.6931</v>
      </c>
      <c r="N206" s="97"/>
      <c r="O206" s="97"/>
      <c r="P206" s="97"/>
      <c r="Q206" s="97"/>
    </row>
    <row r="207" spans="1:17" ht="12.75" customHeight="1">
      <c r="A207" s="374" t="s">
        <v>217</v>
      </c>
      <c r="B207" s="394">
        <v>5.9399</v>
      </c>
      <c r="C207" s="394">
        <v>5.5986</v>
      </c>
      <c r="D207" s="394">
        <v>5.611</v>
      </c>
      <c r="E207" s="394">
        <v>5.5558</v>
      </c>
      <c r="F207" s="394">
        <v>5.6934</v>
      </c>
      <c r="G207" s="394">
        <v>5.7461</v>
      </c>
      <c r="H207" s="394">
        <v>5.9261</v>
      </c>
      <c r="I207" s="394">
        <v>5.7503</v>
      </c>
      <c r="J207" s="394">
        <v>6.0324</v>
      </c>
      <c r="K207" s="394">
        <v>6.1065</v>
      </c>
      <c r="L207" s="394">
        <v>5.6813</v>
      </c>
      <c r="M207" s="394">
        <v>5.5001</v>
      </c>
      <c r="N207" s="97"/>
      <c r="O207" s="97"/>
      <c r="P207" s="97"/>
      <c r="Q207" s="97"/>
    </row>
    <row r="208" spans="1:17" ht="12.75" customHeight="1">
      <c r="A208" s="374" t="s">
        <v>218</v>
      </c>
      <c r="B208" s="394">
        <v>5.4749</v>
      </c>
      <c r="C208" s="394">
        <v>5.3793</v>
      </c>
      <c r="D208" s="394">
        <v>5.597</v>
      </c>
      <c r="E208" s="394">
        <v>5.6849</v>
      </c>
      <c r="F208" s="394">
        <v>5.7885</v>
      </c>
      <c r="G208" s="394">
        <v>5.7154</v>
      </c>
      <c r="H208" s="394">
        <v>5.8428</v>
      </c>
      <c r="I208" s="394">
        <v>5.924</v>
      </c>
      <c r="J208" s="394">
        <v>6.0284</v>
      </c>
      <c r="K208" s="394">
        <v>6.039</v>
      </c>
      <c r="L208" s="394">
        <v>7.0463</v>
      </c>
      <c r="M208" s="394">
        <v>6.7132</v>
      </c>
      <c r="N208" s="97"/>
      <c r="O208" s="97"/>
      <c r="P208" s="97"/>
      <c r="Q208" s="97"/>
    </row>
    <row r="209" spans="1:17" ht="12.75" customHeight="1">
      <c r="A209" s="374" t="s">
        <v>219</v>
      </c>
      <c r="B209" s="394">
        <v>6.63885</v>
      </c>
      <c r="C209" s="394">
        <v>6.1526</v>
      </c>
      <c r="D209" s="394">
        <v>6.6815</v>
      </c>
      <c r="E209" s="394">
        <v>6.8715</v>
      </c>
      <c r="F209" s="394">
        <v>7.0071</v>
      </c>
      <c r="G209" s="394">
        <v>6.7938</v>
      </c>
      <c r="H209" s="394">
        <v>6.8386</v>
      </c>
      <c r="I209" s="394">
        <v>6.6058</v>
      </c>
      <c r="J209" s="394">
        <v>6.7906</v>
      </c>
      <c r="K209" s="394">
        <v>6.792</v>
      </c>
      <c r="L209" s="394">
        <v>6.0399</v>
      </c>
      <c r="M209" s="394">
        <v>5.7248</v>
      </c>
      <c r="N209" s="97"/>
      <c r="O209" s="97"/>
      <c r="P209" s="97"/>
      <c r="Q209" s="97"/>
    </row>
    <row r="210" spans="1:17" ht="12.75" customHeight="1">
      <c r="A210" s="374" t="s">
        <v>220</v>
      </c>
      <c r="B210" s="394">
        <v>5.622</v>
      </c>
      <c r="C210" s="394">
        <v>5.4071</v>
      </c>
      <c r="D210" s="394">
        <v>5.6554</v>
      </c>
      <c r="E210" s="394">
        <v>5.6162</v>
      </c>
      <c r="F210" s="394">
        <v>5.5533</v>
      </c>
      <c r="G210" s="394">
        <v>5.542</v>
      </c>
      <c r="H210" s="394">
        <v>5.7654</v>
      </c>
      <c r="I210" s="394">
        <v>5.7493</v>
      </c>
      <c r="J210" s="394">
        <v>5.8272</v>
      </c>
      <c r="K210" s="394">
        <v>5.8958</v>
      </c>
      <c r="L210" s="394">
        <v>6.1848</v>
      </c>
      <c r="M210" s="394">
        <v>5.979</v>
      </c>
      <c r="N210" s="97"/>
      <c r="O210" s="97"/>
      <c r="P210" s="97"/>
      <c r="Q210" s="97"/>
    </row>
    <row r="211" spans="1:17" ht="12.75" customHeight="1">
      <c r="A211" s="374" t="s">
        <v>221</v>
      </c>
      <c r="B211" s="394">
        <v>6.383</v>
      </c>
      <c r="C211" s="394">
        <v>6.5581</v>
      </c>
      <c r="D211" s="394">
        <v>6.8343</v>
      </c>
      <c r="E211" s="394">
        <v>7.183</v>
      </c>
      <c r="F211" s="394">
        <v>7.4074</v>
      </c>
      <c r="G211" s="394">
        <v>7.3003</v>
      </c>
      <c r="H211" s="394">
        <v>7.2971</v>
      </c>
      <c r="I211" s="394">
        <v>7.9029</v>
      </c>
      <c r="J211" s="394">
        <v>8.0889</v>
      </c>
      <c r="K211" s="394">
        <v>7.7448</v>
      </c>
      <c r="L211" s="394">
        <v>7.8359</v>
      </c>
      <c r="M211" s="394">
        <v>7.9053</v>
      </c>
      <c r="N211" s="97"/>
      <c r="O211" s="97"/>
      <c r="P211" s="97"/>
      <c r="Q211" s="97"/>
    </row>
    <row r="212" spans="1:17" ht="12.75" customHeight="1">
      <c r="A212" s="374" t="s">
        <v>222</v>
      </c>
      <c r="B212" s="394">
        <v>7.9395</v>
      </c>
      <c r="C212" s="394">
        <v>7.07</v>
      </c>
      <c r="D212" s="394">
        <v>6.9361</v>
      </c>
      <c r="E212" s="394">
        <v>6.9983</v>
      </c>
      <c r="F212" s="394">
        <v>7.3085</v>
      </c>
      <c r="G212" s="394">
        <v>7.6346</v>
      </c>
      <c r="H212" s="394">
        <v>8.3559</v>
      </c>
      <c r="I212" s="394">
        <v>8.5273</v>
      </c>
      <c r="J212" s="394">
        <v>8.6713</v>
      </c>
      <c r="K212" s="394">
        <v>8.2939</v>
      </c>
      <c r="L212" s="394">
        <v>7.3856</v>
      </c>
      <c r="M212" s="394">
        <v>6.6174</v>
      </c>
      <c r="N212" s="97"/>
      <c r="O212" s="97"/>
      <c r="P212" s="97"/>
      <c r="Q212" s="97"/>
    </row>
    <row r="213" spans="1:17" ht="12.75" customHeight="1">
      <c r="A213" s="374" t="s">
        <v>223</v>
      </c>
      <c r="B213" s="394">
        <v>6.3688</v>
      </c>
      <c r="C213" s="394">
        <v>6.8239</v>
      </c>
      <c r="D213" s="394">
        <v>7.2193</v>
      </c>
      <c r="E213" s="394">
        <v>6.9282</v>
      </c>
      <c r="F213" s="394">
        <v>6.7144</v>
      </c>
      <c r="G213" s="394">
        <v>6.7333</v>
      </c>
      <c r="H213" s="394">
        <v>6.5573</v>
      </c>
      <c r="I213" s="394">
        <v>6.3973</v>
      </c>
      <c r="J213" s="394">
        <v>6.3885</v>
      </c>
      <c r="K213" s="394">
        <v>6.2897</v>
      </c>
      <c r="L213" s="394">
        <v>6.1977</v>
      </c>
      <c r="M213" s="394">
        <v>5.3635</v>
      </c>
      <c r="N213" s="97"/>
      <c r="O213" s="97"/>
      <c r="P213" s="97"/>
      <c r="Q213" s="97"/>
    </row>
    <row r="214" spans="1:17" ht="12.75" customHeight="1">
      <c r="A214" s="374" t="s">
        <v>224</v>
      </c>
      <c r="B214" s="394">
        <v>5.2505</v>
      </c>
      <c r="C214" s="394">
        <v>5.4633</v>
      </c>
      <c r="D214" s="394">
        <v>5.761</v>
      </c>
      <c r="E214" s="394">
        <v>5.576</v>
      </c>
      <c r="F214" s="394">
        <v>5.3216</v>
      </c>
      <c r="G214" s="394">
        <v>4.8892</v>
      </c>
      <c r="H214" s="394">
        <v>4.8135</v>
      </c>
      <c r="I214" s="394">
        <v>4.1615</v>
      </c>
      <c r="J214" s="394">
        <v>4.7154</v>
      </c>
      <c r="K214" s="394">
        <v>4.6265</v>
      </c>
      <c r="L214" s="394">
        <v>4.3073</v>
      </c>
      <c r="M214" s="394">
        <v>4.6861</v>
      </c>
      <c r="N214" s="97"/>
      <c r="O214" s="97"/>
      <c r="P214" s="97"/>
      <c r="Q214" s="97"/>
    </row>
    <row r="215" spans="1:17" ht="12.75" customHeight="1">
      <c r="A215" s="374" t="s">
        <v>225</v>
      </c>
      <c r="B215" s="394">
        <v>4.9471</v>
      </c>
      <c r="C215" s="394">
        <v>4.8486</v>
      </c>
      <c r="D215" s="394">
        <v>4.7182</v>
      </c>
      <c r="E215" s="394">
        <v>4.415</v>
      </c>
      <c r="F215" s="394">
        <v>4.9478</v>
      </c>
      <c r="G215" s="394">
        <v>5.0549</v>
      </c>
      <c r="H215" s="394">
        <v>5.238</v>
      </c>
      <c r="I215" s="394">
        <v>5.3639</v>
      </c>
      <c r="J215" s="394">
        <v>5.5181</v>
      </c>
      <c r="K215" s="394">
        <v>5.0877</v>
      </c>
      <c r="L215" s="394">
        <v>4.6111</v>
      </c>
      <c r="M215" s="298">
        <v>4.5771</v>
      </c>
      <c r="N215" s="97"/>
      <c r="O215" s="97"/>
      <c r="P215" s="97"/>
      <c r="Q215" s="97"/>
    </row>
    <row r="216" spans="1:17" ht="12.75" customHeight="1">
      <c r="A216" s="374" t="s">
        <v>226</v>
      </c>
      <c r="B216" s="288">
        <v>4.9559</v>
      </c>
      <c r="C216" s="288">
        <v>4.7247</v>
      </c>
      <c r="D216" s="288">
        <v>4.867</v>
      </c>
      <c r="E216" s="288">
        <v>5.0608</v>
      </c>
      <c r="F216" s="288">
        <v>4.8051</v>
      </c>
      <c r="G216" s="288">
        <v>4.5566</v>
      </c>
      <c r="H216" s="288">
        <v>4.4907</v>
      </c>
      <c r="I216" s="288">
        <v>4.316</v>
      </c>
      <c r="J216" s="288">
        <v>4.4266</v>
      </c>
      <c r="K216" s="288">
        <v>4.6324</v>
      </c>
      <c r="L216" s="288">
        <v>5.0614</v>
      </c>
      <c r="M216" s="288">
        <v>4.9624</v>
      </c>
      <c r="N216" s="97"/>
      <c r="O216" s="97"/>
      <c r="P216" s="97"/>
      <c r="Q216" s="97"/>
    </row>
    <row r="217" spans="1:17" ht="12.75" customHeight="1">
      <c r="A217" s="374" t="s">
        <v>227</v>
      </c>
      <c r="B217" s="394">
        <v>4.7088</v>
      </c>
      <c r="C217" s="394">
        <v>4.3714</v>
      </c>
      <c r="D217" s="394">
        <v>4.44</v>
      </c>
      <c r="E217" s="394">
        <v>4.3579</v>
      </c>
      <c r="F217" s="394">
        <v>4.3557</v>
      </c>
      <c r="G217" s="394">
        <v>4.3592</v>
      </c>
      <c r="H217" s="394">
        <v>4.6281</v>
      </c>
      <c r="I217" s="394">
        <v>4.6631</v>
      </c>
      <c r="J217" s="394">
        <v>4.8205</v>
      </c>
      <c r="K217" s="394">
        <v>5.0445</v>
      </c>
      <c r="L217" s="394">
        <v>5.597</v>
      </c>
      <c r="M217" s="394">
        <v>5.6213</v>
      </c>
      <c r="N217" s="97"/>
      <c r="O217" s="97"/>
      <c r="P217" s="97"/>
      <c r="Q217" s="97"/>
    </row>
    <row r="218" spans="1:17" ht="12.75" customHeight="1">
      <c r="A218" s="374" t="s">
        <v>228</v>
      </c>
      <c r="B218" s="394">
        <v>5.6456</v>
      </c>
      <c r="C218" s="394">
        <v>5.4452</v>
      </c>
      <c r="D218" s="394">
        <v>5.6994</v>
      </c>
      <c r="E218" s="394">
        <v>5.6668</v>
      </c>
      <c r="F218" s="394">
        <v>5.6512</v>
      </c>
      <c r="G218" s="394">
        <v>5.7047</v>
      </c>
      <c r="H218" s="394">
        <v>5.7164</v>
      </c>
      <c r="I218" s="394">
        <v>6.0339</v>
      </c>
      <c r="J218" s="394">
        <v>6.3423</v>
      </c>
      <c r="K218" s="394">
        <v>6.2535</v>
      </c>
      <c r="L218" s="394">
        <v>5.7776</v>
      </c>
      <c r="M218" s="394">
        <v>5.5663</v>
      </c>
      <c r="N218" s="97"/>
      <c r="O218" s="97"/>
      <c r="P218" s="97"/>
      <c r="Q218" s="97"/>
    </row>
    <row r="219" spans="1:17" ht="12.75" customHeight="1">
      <c r="A219" s="374" t="s">
        <v>229</v>
      </c>
      <c r="B219" s="394">
        <v>6.2354</v>
      </c>
      <c r="C219" s="394">
        <v>7.3207</v>
      </c>
      <c r="D219" s="394">
        <v>7.6383</v>
      </c>
      <c r="E219" s="394">
        <v>7.7071</v>
      </c>
      <c r="F219" s="394">
        <v>8.2119</v>
      </c>
      <c r="G219" s="394">
        <v>8.6151</v>
      </c>
      <c r="H219" s="394">
        <v>9.8221</v>
      </c>
      <c r="I219" s="394">
        <v>9.893</v>
      </c>
      <c r="J219" s="394">
        <v>9.3506</v>
      </c>
      <c r="K219" s="394">
        <v>8.3302</v>
      </c>
      <c r="L219" s="394">
        <v>7.2982</v>
      </c>
      <c r="M219" s="394">
        <v>5.9272</v>
      </c>
      <c r="N219" s="97"/>
      <c r="O219" s="97"/>
      <c r="P219" s="97"/>
      <c r="Q219" s="97"/>
    </row>
    <row r="220" spans="1:17" ht="12.75" customHeight="1">
      <c r="A220" s="374" t="s">
        <v>230</v>
      </c>
      <c r="B220" s="394">
        <v>5.629</v>
      </c>
      <c r="C220" s="394">
        <v>5.2644</v>
      </c>
      <c r="D220" s="394">
        <v>5.3286</v>
      </c>
      <c r="E220" s="394">
        <v>5.408068</v>
      </c>
      <c r="F220" s="394">
        <v>5.26425</v>
      </c>
      <c r="G220" s="394">
        <v>5.3775</v>
      </c>
      <c r="H220" s="394">
        <v>6.375114</v>
      </c>
      <c r="I220" s="394"/>
      <c r="J220" s="394"/>
      <c r="K220" s="394"/>
      <c r="L220" s="394"/>
      <c r="M220" s="394"/>
      <c r="N220" s="97"/>
      <c r="O220" s="97"/>
      <c r="P220" s="97"/>
      <c r="Q220" s="97"/>
    </row>
    <row r="221" spans="1:17" ht="12.75" customHeight="1">
      <c r="A221" s="374"/>
      <c r="B221" s="394"/>
      <c r="C221" s="394"/>
      <c r="D221" s="394"/>
      <c r="E221" s="394"/>
      <c r="F221" s="394"/>
      <c r="G221" s="394"/>
      <c r="H221" s="394"/>
      <c r="I221" s="394"/>
      <c r="J221" s="394"/>
      <c r="K221" s="394"/>
      <c r="L221" s="394"/>
      <c r="M221" s="394"/>
      <c r="N221" s="97"/>
      <c r="O221" s="97"/>
      <c r="P221" s="97"/>
      <c r="Q221" s="97"/>
    </row>
    <row r="222" spans="1:17" ht="12.75" customHeight="1">
      <c r="A222" s="374"/>
      <c r="B222" s="394"/>
      <c r="C222" s="394"/>
      <c r="D222" s="394"/>
      <c r="E222" s="394"/>
      <c r="F222" s="394"/>
      <c r="G222" s="394"/>
      <c r="H222" s="394"/>
      <c r="I222" s="394"/>
      <c r="J222" s="394"/>
      <c r="K222" s="394"/>
      <c r="L222" s="394"/>
      <c r="M222" s="394"/>
      <c r="N222" s="97"/>
      <c r="O222" s="97"/>
      <c r="P222" s="97"/>
      <c r="Q222" s="97"/>
    </row>
    <row r="223" spans="1:17" ht="12.75" customHeight="1">
      <c r="A223" s="374"/>
      <c r="B223" s="394"/>
      <c r="C223" s="394"/>
      <c r="D223" s="394"/>
      <c r="E223" s="394"/>
      <c r="F223" s="394"/>
      <c r="G223" s="394"/>
      <c r="H223" s="394"/>
      <c r="I223" s="394"/>
      <c r="J223" s="394"/>
      <c r="K223" s="394"/>
      <c r="L223" s="394"/>
      <c r="M223" s="394"/>
      <c r="N223" s="97"/>
      <c r="O223" s="97"/>
      <c r="P223" s="97"/>
      <c r="Q223" s="97"/>
    </row>
    <row r="224" spans="1:17" ht="12.75" customHeight="1">
      <c r="A224" s="374"/>
      <c r="B224" s="394"/>
      <c r="C224" s="394"/>
      <c r="D224" s="394"/>
      <c r="E224" s="394"/>
      <c r="F224" s="394"/>
      <c r="G224" s="394"/>
      <c r="H224" s="394"/>
      <c r="I224" s="394"/>
      <c r="J224" s="394"/>
      <c r="K224" s="394"/>
      <c r="L224" s="394"/>
      <c r="M224" s="394"/>
      <c r="N224" s="97"/>
      <c r="O224" s="97"/>
      <c r="P224" s="97"/>
      <c r="Q224" s="97"/>
    </row>
    <row r="225" spans="1:17" ht="12.75" customHeight="1" thickBot="1">
      <c r="A225" s="349"/>
      <c r="B225" s="349"/>
      <c r="C225" s="349"/>
      <c r="D225" s="349"/>
      <c r="E225" s="349"/>
      <c r="F225" s="349"/>
      <c r="G225" s="349"/>
      <c r="H225" s="349"/>
      <c r="I225" s="349"/>
      <c r="J225" s="349"/>
      <c r="K225" s="349"/>
      <c r="L225" s="349"/>
      <c r="M225" s="349"/>
      <c r="N225" s="97"/>
      <c r="O225" s="97"/>
      <c r="P225" s="97"/>
      <c r="Q225" s="97"/>
    </row>
    <row r="226" spans="1:17" ht="12.75" customHeight="1">
      <c r="A226" s="97"/>
      <c r="B226" s="97"/>
      <c r="C226" s="97"/>
      <c r="D226" s="97"/>
      <c r="E226" s="97"/>
      <c r="F226" s="97"/>
      <c r="G226" s="97"/>
      <c r="H226" s="97"/>
      <c r="I226" s="97"/>
      <c r="J226" s="97"/>
      <c r="K226" s="97"/>
      <c r="L226" s="97"/>
      <c r="M226" s="97"/>
      <c r="N226" s="97"/>
      <c r="O226" s="97"/>
      <c r="P226" s="97"/>
      <c r="Q226" s="97"/>
    </row>
    <row r="227" spans="1:17" ht="12.75" customHeight="1">
      <c r="A227" s="97"/>
      <c r="B227" s="97"/>
      <c r="C227" s="97"/>
      <c r="D227" s="97"/>
      <c r="E227" s="97"/>
      <c r="F227" s="97"/>
      <c r="G227" s="97"/>
      <c r="H227" s="97"/>
      <c r="I227" s="97"/>
      <c r="J227" s="97"/>
      <c r="K227" s="97"/>
      <c r="L227" s="97"/>
      <c r="M227" s="97"/>
      <c r="N227" s="97"/>
      <c r="O227" s="97"/>
      <c r="P227" s="97"/>
      <c r="Q227" s="97"/>
    </row>
    <row r="228" spans="1:16" ht="16.5" thickBot="1">
      <c r="A228" s="259" t="s">
        <v>307</v>
      </c>
      <c r="B228" s="395"/>
      <c r="C228" s="395"/>
      <c r="D228" s="395"/>
      <c r="E228" s="31"/>
      <c r="F228" s="31"/>
      <c r="G228" s="31"/>
      <c r="H228" s="31"/>
      <c r="I228" s="31"/>
      <c r="J228" s="31"/>
      <c r="K228" s="31"/>
      <c r="L228" s="149"/>
      <c r="M228" s="149"/>
      <c r="N228" s="149"/>
      <c r="O228" s="149"/>
      <c r="P228" s="149"/>
    </row>
    <row r="229" spans="1:16" ht="12.75" customHeight="1">
      <c r="A229" s="147" t="s">
        <v>80</v>
      </c>
      <c r="B229" s="255" t="s">
        <v>91</v>
      </c>
      <c r="C229" s="255" t="s">
        <v>136</v>
      </c>
      <c r="D229" s="168"/>
      <c r="E229" s="481" t="s">
        <v>92</v>
      </c>
      <c r="F229" s="481"/>
      <c r="G229" s="481"/>
      <c r="H229" s="481"/>
      <c r="I229" s="481"/>
      <c r="J229" s="481"/>
      <c r="K229" s="481"/>
      <c r="L229" s="481"/>
      <c r="M229" s="481"/>
      <c r="N229" s="481"/>
      <c r="O229" s="481"/>
      <c r="P229" s="481"/>
    </row>
    <row r="230" spans="1:16" ht="12.75" customHeight="1" thickBot="1">
      <c r="A230" s="149" t="s">
        <v>144</v>
      </c>
      <c r="B230" s="256" t="s">
        <v>138</v>
      </c>
      <c r="C230" s="257" t="s">
        <v>139</v>
      </c>
      <c r="D230" s="256"/>
      <c r="E230" s="256" t="s">
        <v>192</v>
      </c>
      <c r="F230" s="256" t="s">
        <v>193</v>
      </c>
      <c r="G230" s="256" t="s">
        <v>194</v>
      </c>
      <c r="H230" s="256" t="s">
        <v>195</v>
      </c>
      <c r="I230" s="256" t="s">
        <v>196</v>
      </c>
      <c r="J230" s="256" t="s">
        <v>308</v>
      </c>
      <c r="K230" s="256" t="s">
        <v>198</v>
      </c>
      <c r="L230" s="256" t="s">
        <v>199</v>
      </c>
      <c r="M230" s="256" t="s">
        <v>200</v>
      </c>
      <c r="N230" s="256" t="s">
        <v>201</v>
      </c>
      <c r="O230" s="256" t="s">
        <v>202</v>
      </c>
      <c r="P230" s="256" t="s">
        <v>203</v>
      </c>
    </row>
    <row r="231" spans="1:16" ht="12.75" customHeight="1">
      <c r="A231" s="147"/>
      <c r="B231" s="258"/>
      <c r="C231" s="168"/>
      <c r="D231" s="168"/>
      <c r="E231" s="480" t="s">
        <v>265</v>
      </c>
      <c r="F231" s="480"/>
      <c r="G231" s="480"/>
      <c r="H231" s="480"/>
      <c r="I231" s="480"/>
      <c r="J231" s="480"/>
      <c r="K231" s="480"/>
      <c r="L231" s="480"/>
      <c r="M231" s="480"/>
      <c r="N231" s="480"/>
      <c r="O231" s="480"/>
      <c r="P231" s="480"/>
    </row>
    <row r="232" spans="1:16" ht="12.75" customHeight="1">
      <c r="A232" s="18">
        <v>2004</v>
      </c>
      <c r="B232" s="266">
        <v>38113</v>
      </c>
      <c r="C232" s="374"/>
      <c r="D232" s="394"/>
      <c r="E232" s="396"/>
      <c r="F232" s="396"/>
      <c r="G232" s="396"/>
      <c r="H232" s="396"/>
      <c r="I232" s="396"/>
      <c r="J232" s="396"/>
      <c r="K232" s="396"/>
      <c r="L232" s="396"/>
      <c r="M232" s="396"/>
      <c r="N232" s="396"/>
      <c r="O232" s="396"/>
      <c r="P232" s="396"/>
    </row>
    <row r="233" spans="1:16" ht="12.75" customHeight="1">
      <c r="A233" s="363"/>
      <c r="B233" s="397">
        <f>B232+7</f>
        <v>38120</v>
      </c>
      <c r="C233" s="398"/>
      <c r="D233" s="360"/>
      <c r="E233" s="396"/>
      <c r="F233" s="396"/>
      <c r="G233" s="396"/>
      <c r="H233" s="396"/>
      <c r="I233" s="396"/>
      <c r="J233" s="396"/>
      <c r="K233" s="396"/>
      <c r="L233" s="396"/>
      <c r="M233" s="396"/>
      <c r="N233" s="396"/>
      <c r="O233" s="396"/>
      <c r="P233" s="396"/>
    </row>
    <row r="234" spans="1:16" ht="12.75" customHeight="1">
      <c r="A234" s="363"/>
      <c r="B234" s="397">
        <f aca="true" t="shared" si="4" ref="B234:B297">B233+7</f>
        <v>38127</v>
      </c>
      <c r="C234" s="398"/>
      <c r="D234" s="360"/>
      <c r="E234" s="396"/>
      <c r="F234" s="396"/>
      <c r="G234" s="396"/>
      <c r="H234" s="396"/>
      <c r="I234" s="396"/>
      <c r="J234" s="396"/>
      <c r="K234" s="396"/>
      <c r="L234" s="396"/>
      <c r="M234" s="396"/>
      <c r="N234" s="396"/>
      <c r="O234" s="396"/>
      <c r="P234" s="396"/>
    </row>
    <row r="235" spans="1:16" ht="12.75" customHeight="1">
      <c r="A235" s="363"/>
      <c r="B235" s="397">
        <f t="shared" si="4"/>
        <v>38134</v>
      </c>
      <c r="C235" s="398"/>
      <c r="D235" s="360"/>
      <c r="E235" s="396"/>
      <c r="F235" s="396"/>
      <c r="G235" s="396"/>
      <c r="H235" s="396"/>
      <c r="I235" s="396"/>
      <c r="J235" s="396"/>
      <c r="K235" s="396"/>
      <c r="L235" s="396"/>
      <c r="M235" s="396"/>
      <c r="N235" s="396"/>
      <c r="O235" s="396"/>
      <c r="P235" s="396"/>
    </row>
    <row r="236" spans="1:16" ht="12.75" customHeight="1">
      <c r="A236" s="363"/>
      <c r="B236" s="397">
        <f t="shared" si="4"/>
        <v>38141</v>
      </c>
      <c r="C236" s="398"/>
      <c r="D236" s="360"/>
      <c r="E236" s="396"/>
      <c r="F236" s="396"/>
      <c r="G236" s="396"/>
      <c r="H236" s="396"/>
      <c r="I236" s="396"/>
      <c r="J236" s="396"/>
      <c r="K236" s="396"/>
      <c r="L236" s="396"/>
      <c r="M236" s="396"/>
      <c r="N236" s="396"/>
      <c r="O236" s="396"/>
      <c r="P236" s="396"/>
    </row>
    <row r="237" spans="1:16" ht="12.75" customHeight="1">
      <c r="A237" s="363"/>
      <c r="B237" s="397">
        <f t="shared" si="4"/>
        <v>38148</v>
      </c>
      <c r="C237" s="398"/>
      <c r="D237" s="360"/>
      <c r="E237" s="396"/>
      <c r="F237" s="396"/>
      <c r="G237" s="396"/>
      <c r="H237" s="396"/>
      <c r="I237" s="396"/>
      <c r="J237" s="396"/>
      <c r="K237" s="396"/>
      <c r="L237" s="396"/>
      <c r="M237" s="396"/>
      <c r="N237" s="396"/>
      <c r="O237" s="396"/>
      <c r="P237" s="396"/>
    </row>
    <row r="238" spans="1:16" ht="12.75" customHeight="1">
      <c r="A238" s="363"/>
      <c r="B238" s="397">
        <f t="shared" si="4"/>
        <v>38155</v>
      </c>
      <c r="C238" s="398"/>
      <c r="D238" s="360"/>
      <c r="E238" s="396"/>
      <c r="F238" s="396"/>
      <c r="G238" s="396"/>
      <c r="H238" s="396"/>
      <c r="I238" s="396"/>
      <c r="J238" s="396"/>
      <c r="K238" s="396"/>
      <c r="L238" s="396"/>
      <c r="M238" s="396"/>
      <c r="N238" s="396"/>
      <c r="O238" s="396"/>
      <c r="P238" s="396"/>
    </row>
    <row r="239" spans="1:16" ht="12.75" customHeight="1">
      <c r="A239" s="363"/>
      <c r="B239" s="397">
        <f t="shared" si="4"/>
        <v>38162</v>
      </c>
      <c r="C239" s="398"/>
      <c r="D239" s="360"/>
      <c r="E239" s="396"/>
      <c r="F239" s="396"/>
      <c r="G239" s="396"/>
      <c r="H239" s="396"/>
      <c r="I239" s="396"/>
      <c r="J239" s="396"/>
      <c r="K239" s="396"/>
      <c r="L239" s="396"/>
      <c r="M239" s="396"/>
      <c r="N239" s="396"/>
      <c r="O239" s="396"/>
      <c r="P239" s="396"/>
    </row>
    <row r="240" spans="1:16" ht="12.75" customHeight="1">
      <c r="A240" s="363"/>
      <c r="B240" s="397">
        <f t="shared" si="4"/>
        <v>38169</v>
      </c>
      <c r="C240" s="398"/>
      <c r="D240" s="360"/>
      <c r="E240" s="396"/>
      <c r="F240" s="396"/>
      <c r="G240" s="396"/>
      <c r="H240" s="396"/>
      <c r="I240" s="396"/>
      <c r="J240" s="396"/>
      <c r="K240" s="396"/>
      <c r="L240" s="396"/>
      <c r="M240" s="396"/>
      <c r="N240" s="396"/>
      <c r="O240" s="396"/>
      <c r="P240" s="396"/>
    </row>
    <row r="241" spans="1:16" ht="12.75" customHeight="1">
      <c r="A241" s="363"/>
      <c r="B241" s="397">
        <f t="shared" si="4"/>
        <v>38176</v>
      </c>
      <c r="C241" s="398"/>
      <c r="D241" s="360"/>
      <c r="E241" s="396"/>
      <c r="F241" s="396"/>
      <c r="G241" s="396"/>
      <c r="H241" s="396"/>
      <c r="I241" s="396"/>
      <c r="J241" s="396"/>
      <c r="K241" s="396"/>
      <c r="L241" s="396"/>
      <c r="M241" s="396"/>
      <c r="N241" s="396"/>
      <c r="O241" s="396"/>
      <c r="P241" s="396"/>
    </row>
    <row r="242" spans="1:16" ht="12.75" customHeight="1">
      <c r="A242" s="363"/>
      <c r="B242" s="397">
        <f t="shared" si="4"/>
        <v>38183</v>
      </c>
      <c r="C242" s="398"/>
      <c r="D242" s="360"/>
      <c r="E242" s="396"/>
      <c r="F242" s="396"/>
      <c r="G242" s="396"/>
      <c r="H242" s="396"/>
      <c r="I242" s="396"/>
      <c r="J242" s="396"/>
      <c r="K242" s="396"/>
      <c r="L242" s="396"/>
      <c r="M242" s="396"/>
      <c r="N242" s="396"/>
      <c r="O242" s="396"/>
      <c r="P242" s="396"/>
    </row>
    <row r="243" spans="1:16" ht="12.75" customHeight="1">
      <c r="A243" s="363"/>
      <c r="B243" s="397">
        <f t="shared" si="4"/>
        <v>38190</v>
      </c>
      <c r="C243" s="398"/>
      <c r="D243" s="360"/>
      <c r="E243" s="396"/>
      <c r="F243" s="396"/>
      <c r="G243" s="396"/>
      <c r="H243" s="396"/>
      <c r="I243" s="396"/>
      <c r="J243" s="396"/>
      <c r="K243" s="396"/>
      <c r="L243" s="396"/>
      <c r="M243" s="396"/>
      <c r="N243" s="396"/>
      <c r="O243" s="396"/>
      <c r="P243" s="396"/>
    </row>
    <row r="244" spans="1:16" ht="12.75" customHeight="1">
      <c r="A244" s="363"/>
      <c r="B244" s="397">
        <f t="shared" si="4"/>
        <v>38197</v>
      </c>
      <c r="C244" s="398"/>
      <c r="D244" s="360"/>
      <c r="E244" s="396"/>
      <c r="F244" s="396"/>
      <c r="G244" s="396"/>
      <c r="H244" s="396"/>
      <c r="I244" s="396"/>
      <c r="J244" s="396"/>
      <c r="K244" s="396"/>
      <c r="L244" s="396"/>
      <c r="M244" s="396"/>
      <c r="N244" s="396"/>
      <c r="O244" s="396"/>
      <c r="P244" s="396"/>
    </row>
    <row r="245" spans="1:16" ht="12.75" customHeight="1">
      <c r="A245" s="363"/>
      <c r="B245" s="397">
        <f t="shared" si="4"/>
        <v>38204</v>
      </c>
      <c r="C245" s="398"/>
      <c r="D245" s="360"/>
      <c r="E245" s="396"/>
      <c r="F245" s="396"/>
      <c r="G245" s="396"/>
      <c r="H245" s="396"/>
      <c r="I245" s="396"/>
      <c r="J245" s="396"/>
      <c r="K245" s="396"/>
      <c r="L245" s="396"/>
      <c r="M245" s="396"/>
      <c r="N245" s="396"/>
      <c r="O245" s="396"/>
      <c r="P245" s="396"/>
    </row>
    <row r="246" spans="1:16" ht="12.75" customHeight="1">
      <c r="A246" s="363"/>
      <c r="B246" s="397">
        <f t="shared" si="4"/>
        <v>38211</v>
      </c>
      <c r="C246" s="398"/>
      <c r="D246" s="360"/>
      <c r="E246" s="396"/>
      <c r="F246" s="396"/>
      <c r="G246" s="396"/>
      <c r="H246" s="396"/>
      <c r="I246" s="396"/>
      <c r="J246" s="396"/>
      <c r="K246" s="396"/>
      <c r="L246" s="396"/>
      <c r="M246" s="396"/>
      <c r="N246" s="396"/>
      <c r="O246" s="396"/>
      <c r="P246" s="396"/>
    </row>
    <row r="247" spans="1:16" ht="12.75" customHeight="1">
      <c r="A247" s="363"/>
      <c r="B247" s="397">
        <f t="shared" si="4"/>
        <v>38218</v>
      </c>
      <c r="C247" s="398"/>
      <c r="D247" s="360"/>
      <c r="E247" s="396"/>
      <c r="F247" s="396"/>
      <c r="G247" s="396"/>
      <c r="H247" s="396"/>
      <c r="I247" s="396"/>
      <c r="J247" s="396"/>
      <c r="K247" s="396"/>
      <c r="L247" s="396"/>
      <c r="M247" s="396"/>
      <c r="N247" s="396"/>
      <c r="O247" s="396"/>
      <c r="P247" s="396"/>
    </row>
    <row r="248" spans="1:16" ht="12.75" customHeight="1">
      <c r="A248" s="363"/>
      <c r="B248" s="397">
        <f t="shared" si="4"/>
        <v>38225</v>
      </c>
      <c r="C248" s="398"/>
      <c r="D248" s="360"/>
      <c r="E248" s="396"/>
      <c r="F248" s="396"/>
      <c r="G248" s="396"/>
      <c r="H248" s="396"/>
      <c r="I248" s="396"/>
      <c r="J248" s="396"/>
      <c r="K248" s="396"/>
      <c r="L248" s="396"/>
      <c r="M248" s="396"/>
      <c r="N248" s="396"/>
      <c r="O248" s="396"/>
      <c r="P248" s="396"/>
    </row>
    <row r="249" spans="1:16" ht="12.75" customHeight="1">
      <c r="A249" s="363"/>
      <c r="B249" s="397">
        <f t="shared" si="4"/>
        <v>38232</v>
      </c>
      <c r="C249" s="398"/>
      <c r="D249" s="360"/>
      <c r="E249" s="396"/>
      <c r="F249" s="396"/>
      <c r="G249" s="396"/>
      <c r="H249" s="396"/>
      <c r="I249" s="396"/>
      <c r="J249" s="396"/>
      <c r="K249" s="396"/>
      <c r="L249" s="396"/>
      <c r="M249" s="396"/>
      <c r="N249" s="396"/>
      <c r="O249" s="396"/>
      <c r="P249" s="396"/>
    </row>
    <row r="250" spans="1:16" ht="12.75" customHeight="1">
      <c r="A250" s="363"/>
      <c r="B250" s="397">
        <f t="shared" si="4"/>
        <v>38239</v>
      </c>
      <c r="C250" s="398"/>
      <c r="D250" s="360"/>
      <c r="E250" s="396"/>
      <c r="F250" s="396"/>
      <c r="G250" s="396"/>
      <c r="H250" s="396"/>
      <c r="I250" s="396"/>
      <c r="J250" s="396"/>
      <c r="K250" s="396"/>
      <c r="L250" s="396"/>
      <c r="M250" s="396"/>
      <c r="N250" s="396"/>
      <c r="O250" s="396"/>
      <c r="P250" s="396"/>
    </row>
    <row r="251" spans="1:16" ht="12.75" customHeight="1">
      <c r="A251" s="363"/>
      <c r="B251" s="397">
        <f t="shared" si="4"/>
        <v>38246</v>
      </c>
      <c r="C251" s="398"/>
      <c r="D251" s="360"/>
      <c r="E251" s="396"/>
      <c r="F251" s="396"/>
      <c r="G251" s="396"/>
      <c r="H251" s="396"/>
      <c r="I251" s="396"/>
      <c r="J251" s="396"/>
      <c r="K251" s="396"/>
      <c r="L251" s="396"/>
      <c r="M251" s="396"/>
      <c r="N251" s="396"/>
      <c r="O251" s="396"/>
      <c r="P251" s="396"/>
    </row>
    <row r="252" spans="1:16" ht="12.75" customHeight="1">
      <c r="A252" s="363"/>
      <c r="B252" s="397">
        <f t="shared" si="4"/>
        <v>38253</v>
      </c>
      <c r="C252" s="398"/>
      <c r="D252" s="360"/>
      <c r="E252" s="396"/>
      <c r="F252" s="396"/>
      <c r="G252" s="396"/>
      <c r="H252" s="396"/>
      <c r="I252" s="396"/>
      <c r="J252" s="396"/>
      <c r="K252" s="396"/>
      <c r="L252" s="396"/>
      <c r="M252" s="396"/>
      <c r="N252" s="396"/>
      <c r="O252" s="396"/>
      <c r="P252" s="396"/>
    </row>
    <row r="253" spans="1:16" ht="12.75" customHeight="1">
      <c r="A253" s="363"/>
      <c r="B253" s="397">
        <f t="shared" si="4"/>
        <v>38260</v>
      </c>
      <c r="C253" s="399">
        <v>38259</v>
      </c>
      <c r="D253" s="360"/>
      <c r="E253" s="396">
        <v>5.77</v>
      </c>
      <c r="F253" s="396"/>
      <c r="G253" s="396"/>
      <c r="H253" s="396"/>
      <c r="I253" s="396"/>
      <c r="J253" s="396"/>
      <c r="K253" s="396"/>
      <c r="L253" s="396"/>
      <c r="M253" s="396"/>
      <c r="N253" s="396"/>
      <c r="O253" s="396"/>
      <c r="P253" s="396"/>
    </row>
    <row r="254" spans="1:16" ht="12.75" customHeight="1">
      <c r="A254" s="363"/>
      <c r="B254" s="397">
        <f t="shared" si="4"/>
        <v>38267</v>
      </c>
      <c r="C254" s="399"/>
      <c r="D254" s="360"/>
      <c r="E254" s="396">
        <v>5.77</v>
      </c>
      <c r="F254" s="396"/>
      <c r="G254" s="396"/>
      <c r="H254" s="396"/>
      <c r="I254" s="396"/>
      <c r="J254" s="396"/>
      <c r="K254" s="396"/>
      <c r="L254" s="396"/>
      <c r="M254" s="396"/>
      <c r="N254" s="396"/>
      <c r="O254" s="396"/>
      <c r="P254" s="396"/>
    </row>
    <row r="255" spans="1:16" ht="12.75" customHeight="1">
      <c r="A255" s="363"/>
      <c r="B255" s="397">
        <f t="shared" si="4"/>
        <v>38274</v>
      </c>
      <c r="C255" s="399"/>
      <c r="D255" s="360"/>
      <c r="E255" s="396">
        <v>5.77</v>
      </c>
      <c r="F255" s="396"/>
      <c r="G255" s="396"/>
      <c r="H255" s="396"/>
      <c r="I255" s="396"/>
      <c r="J255" s="396"/>
      <c r="K255" s="396"/>
      <c r="L255" s="396"/>
      <c r="M255" s="396"/>
      <c r="N255" s="396"/>
      <c r="O255" s="396"/>
      <c r="P255" s="396"/>
    </row>
    <row r="256" spans="1:16" ht="12.75" customHeight="1">
      <c r="A256" s="363"/>
      <c r="B256" s="397">
        <f t="shared" si="4"/>
        <v>38281</v>
      </c>
      <c r="C256" s="399"/>
      <c r="D256" s="360"/>
      <c r="E256" s="396">
        <v>5.77</v>
      </c>
      <c r="F256" s="396"/>
      <c r="G256" s="396"/>
      <c r="H256" s="396"/>
      <c r="I256" s="396"/>
      <c r="J256" s="396"/>
      <c r="K256" s="396"/>
      <c r="L256" s="396"/>
      <c r="M256" s="396"/>
      <c r="N256" s="396"/>
      <c r="O256" s="396"/>
      <c r="P256" s="396"/>
    </row>
    <row r="257" spans="1:16" ht="12.75" customHeight="1">
      <c r="A257" s="363"/>
      <c r="B257" s="397">
        <f t="shared" si="4"/>
        <v>38288</v>
      </c>
      <c r="C257" s="399"/>
      <c r="D257" s="360"/>
      <c r="E257" s="396">
        <v>5.77</v>
      </c>
      <c r="F257" s="396"/>
      <c r="G257" s="396"/>
      <c r="H257" s="396"/>
      <c r="I257" s="396"/>
      <c r="J257" s="396"/>
      <c r="K257" s="396"/>
      <c r="L257" s="396"/>
      <c r="M257" s="396"/>
      <c r="N257" s="396"/>
      <c r="O257" s="396"/>
      <c r="P257" s="396"/>
    </row>
    <row r="258" spans="1:16" ht="12.75" customHeight="1">
      <c r="A258" s="363"/>
      <c r="B258" s="397">
        <f t="shared" si="4"/>
        <v>38295</v>
      </c>
      <c r="C258" s="399">
        <v>38289</v>
      </c>
      <c r="D258" s="360"/>
      <c r="E258" s="361">
        <v>5.84</v>
      </c>
      <c r="F258" s="396">
        <v>5.07</v>
      </c>
      <c r="G258" s="396"/>
      <c r="H258" s="396"/>
      <c r="I258" s="396"/>
      <c r="J258" s="396"/>
      <c r="K258" s="396"/>
      <c r="L258" s="396"/>
      <c r="M258" s="396"/>
      <c r="N258" s="396"/>
      <c r="O258" s="396"/>
      <c r="P258" s="396"/>
    </row>
    <row r="259" spans="1:16" ht="12.75" customHeight="1">
      <c r="A259" s="363"/>
      <c r="B259" s="397">
        <f t="shared" si="4"/>
        <v>38302</v>
      </c>
      <c r="C259" s="399"/>
      <c r="D259" s="360"/>
      <c r="E259" s="361">
        <v>5.84</v>
      </c>
      <c r="F259" s="396">
        <v>5.07</v>
      </c>
      <c r="G259" s="396"/>
      <c r="H259" s="396"/>
      <c r="I259" s="396"/>
      <c r="J259" s="396"/>
      <c r="K259" s="396"/>
      <c r="L259" s="396"/>
      <c r="M259" s="396"/>
      <c r="N259" s="396"/>
      <c r="O259" s="396"/>
      <c r="P259" s="396"/>
    </row>
    <row r="260" spans="1:16" ht="12.75" customHeight="1">
      <c r="A260" s="363"/>
      <c r="B260" s="397">
        <f t="shared" si="4"/>
        <v>38309</v>
      </c>
      <c r="C260" s="399"/>
      <c r="D260" s="360"/>
      <c r="E260" s="361">
        <v>5.84</v>
      </c>
      <c r="F260" s="396">
        <v>5.07</v>
      </c>
      <c r="G260" s="396"/>
      <c r="H260" s="396"/>
      <c r="I260" s="396"/>
      <c r="J260" s="396"/>
      <c r="K260" s="396"/>
      <c r="L260" s="396"/>
      <c r="M260" s="396"/>
      <c r="N260" s="396"/>
      <c r="O260" s="396"/>
      <c r="P260" s="396"/>
    </row>
    <row r="261" spans="1:16" ht="12.75" customHeight="1">
      <c r="A261" s="363"/>
      <c r="B261" s="397">
        <f t="shared" si="4"/>
        <v>38316</v>
      </c>
      <c r="C261" s="399"/>
      <c r="D261" s="360"/>
      <c r="E261" s="361">
        <v>5.84</v>
      </c>
      <c r="F261" s="396">
        <v>5.07</v>
      </c>
      <c r="G261" s="396"/>
      <c r="H261" s="396"/>
      <c r="I261" s="396"/>
      <c r="J261" s="396"/>
      <c r="K261" s="396"/>
      <c r="L261" s="396"/>
      <c r="M261" s="396"/>
      <c r="N261" s="396"/>
      <c r="O261" s="396"/>
      <c r="P261" s="396"/>
    </row>
    <row r="262" spans="1:16" ht="12.75" customHeight="1">
      <c r="A262" s="363"/>
      <c r="B262" s="397">
        <f t="shared" si="4"/>
        <v>38323</v>
      </c>
      <c r="C262" s="399">
        <v>38321</v>
      </c>
      <c r="D262" s="360"/>
      <c r="E262" s="361">
        <v>5.84</v>
      </c>
      <c r="F262" s="396">
        <v>5.56</v>
      </c>
      <c r="G262" s="396">
        <v>5.31</v>
      </c>
      <c r="H262" s="396"/>
      <c r="I262" s="396"/>
      <c r="J262" s="396"/>
      <c r="K262" s="396"/>
      <c r="L262" s="396"/>
      <c r="M262" s="396"/>
      <c r="N262" s="396"/>
      <c r="O262" s="396"/>
      <c r="P262" s="396"/>
    </row>
    <row r="263" spans="1:16" ht="12.75" customHeight="1">
      <c r="A263" s="363"/>
      <c r="B263" s="397">
        <f t="shared" si="4"/>
        <v>38330</v>
      </c>
      <c r="C263" s="399"/>
      <c r="D263" s="360"/>
      <c r="E263" s="361">
        <v>5.84</v>
      </c>
      <c r="F263" s="396">
        <v>5.56</v>
      </c>
      <c r="G263" s="396">
        <v>5.31</v>
      </c>
      <c r="H263" s="396"/>
      <c r="I263" s="396"/>
      <c r="J263" s="396"/>
      <c r="K263" s="396"/>
      <c r="L263" s="396"/>
      <c r="M263" s="396"/>
      <c r="N263" s="396"/>
      <c r="O263" s="396"/>
      <c r="P263" s="396"/>
    </row>
    <row r="264" spans="1:16" ht="12.75" customHeight="1">
      <c r="A264" s="363"/>
      <c r="B264" s="397">
        <f t="shared" si="4"/>
        <v>38337</v>
      </c>
      <c r="C264" s="399"/>
      <c r="D264" s="360"/>
      <c r="E264" s="361">
        <v>5.84</v>
      </c>
      <c r="F264" s="396">
        <v>5.56</v>
      </c>
      <c r="G264" s="396">
        <v>5.31</v>
      </c>
      <c r="H264" s="396"/>
      <c r="I264" s="396"/>
      <c r="J264" s="396"/>
      <c r="K264" s="396"/>
      <c r="L264" s="396"/>
      <c r="M264" s="396"/>
      <c r="N264" s="396"/>
      <c r="O264" s="396"/>
      <c r="P264" s="396"/>
    </row>
    <row r="265" spans="1:16" ht="12.75" customHeight="1">
      <c r="A265" s="363"/>
      <c r="B265" s="397">
        <f t="shared" si="4"/>
        <v>38344</v>
      </c>
      <c r="C265" s="399"/>
      <c r="D265" s="360"/>
      <c r="E265" s="361">
        <v>5.84</v>
      </c>
      <c r="F265" s="396">
        <v>5.56</v>
      </c>
      <c r="G265" s="396">
        <v>5.31</v>
      </c>
      <c r="H265" s="396"/>
      <c r="I265" s="396"/>
      <c r="J265" s="396"/>
      <c r="K265" s="396"/>
      <c r="L265" s="396"/>
      <c r="M265" s="396"/>
      <c r="N265" s="396"/>
      <c r="O265" s="396"/>
      <c r="P265" s="396"/>
    </row>
    <row r="266" spans="1:16" ht="12.75" customHeight="1">
      <c r="A266" s="363"/>
      <c r="B266" s="397">
        <f t="shared" si="4"/>
        <v>38351</v>
      </c>
      <c r="C266" s="399">
        <v>38350</v>
      </c>
      <c r="D266" s="360"/>
      <c r="E266" s="361">
        <v>5.84</v>
      </c>
      <c r="F266" s="396">
        <v>5.56</v>
      </c>
      <c r="G266" s="396">
        <v>5.36</v>
      </c>
      <c r="H266" s="396">
        <v>5.41</v>
      </c>
      <c r="I266" s="396"/>
      <c r="J266" s="396"/>
      <c r="K266" s="396"/>
      <c r="L266" s="396"/>
      <c r="M266" s="396"/>
      <c r="N266" s="396"/>
      <c r="O266" s="396"/>
      <c r="P266" s="396"/>
    </row>
    <row r="267" spans="1:16" ht="12.75" customHeight="1">
      <c r="A267" s="18">
        <v>2005</v>
      </c>
      <c r="B267" s="397">
        <f t="shared" si="4"/>
        <v>38358</v>
      </c>
      <c r="C267" s="399"/>
      <c r="D267" s="360"/>
      <c r="E267" s="361">
        <v>5.84</v>
      </c>
      <c r="F267" s="396">
        <v>5.56</v>
      </c>
      <c r="G267" s="396">
        <v>5.36</v>
      </c>
      <c r="H267" s="396">
        <v>5.41</v>
      </c>
      <c r="I267" s="396"/>
      <c r="J267" s="396"/>
      <c r="K267" s="396"/>
      <c r="L267" s="396"/>
      <c r="M267" s="396"/>
      <c r="N267" s="396"/>
      <c r="O267" s="396"/>
      <c r="P267" s="396"/>
    </row>
    <row r="268" spans="1:16" ht="12.75" customHeight="1">
      <c r="A268" s="363"/>
      <c r="B268" s="397">
        <f t="shared" si="4"/>
        <v>38365</v>
      </c>
      <c r="C268" s="399"/>
      <c r="D268" s="360"/>
      <c r="E268" s="361">
        <v>5.84</v>
      </c>
      <c r="F268" s="396">
        <v>5.56</v>
      </c>
      <c r="G268" s="396">
        <v>5.36</v>
      </c>
      <c r="H268" s="396">
        <v>5.41</v>
      </c>
      <c r="I268" s="396"/>
      <c r="J268" s="396"/>
      <c r="K268" s="396"/>
      <c r="L268" s="396"/>
      <c r="M268" s="396"/>
      <c r="N268" s="396"/>
      <c r="O268" s="396"/>
      <c r="P268" s="396"/>
    </row>
    <row r="269" spans="1:16" ht="12.75" customHeight="1">
      <c r="A269" s="363"/>
      <c r="B269" s="397">
        <f t="shared" si="4"/>
        <v>38372</v>
      </c>
      <c r="C269" s="399"/>
      <c r="D269" s="360"/>
      <c r="E269" s="414">
        <v>5.84</v>
      </c>
      <c r="F269" s="281">
        <v>5.56</v>
      </c>
      <c r="G269" s="281">
        <v>5.36</v>
      </c>
      <c r="H269" s="281">
        <v>5.41</v>
      </c>
      <c r="I269" s="281"/>
      <c r="J269" s="281"/>
      <c r="K269" s="281"/>
      <c r="L269" s="281"/>
      <c r="M269" s="281"/>
      <c r="N269" s="281"/>
      <c r="O269" s="281"/>
      <c r="P269" s="281"/>
    </row>
    <row r="270" spans="1:16" ht="12.75" customHeight="1">
      <c r="A270" s="363"/>
      <c r="B270" s="397">
        <f t="shared" si="4"/>
        <v>38379</v>
      </c>
      <c r="C270" s="399"/>
      <c r="D270" s="360"/>
      <c r="E270" s="414">
        <v>5.84</v>
      </c>
      <c r="F270" s="281">
        <v>5.56</v>
      </c>
      <c r="G270" s="281">
        <v>5.36</v>
      </c>
      <c r="H270" s="281">
        <v>5.41</v>
      </c>
      <c r="I270" s="281"/>
      <c r="J270" s="281"/>
      <c r="K270" s="281"/>
      <c r="L270" s="281"/>
      <c r="M270" s="281"/>
      <c r="N270" s="281"/>
      <c r="O270" s="281"/>
      <c r="P270" s="281"/>
    </row>
    <row r="271" spans="1:16" ht="12.75" customHeight="1">
      <c r="A271" s="363"/>
      <c r="B271" s="397">
        <f t="shared" si="4"/>
        <v>38386</v>
      </c>
      <c r="C271" s="399">
        <v>38383</v>
      </c>
      <c r="D271" s="360"/>
      <c r="E271" s="414">
        <v>5.84</v>
      </c>
      <c r="F271" s="281">
        <v>5.56</v>
      </c>
      <c r="G271" s="281">
        <v>5.36</v>
      </c>
      <c r="H271" s="281">
        <v>5.45</v>
      </c>
      <c r="I271" s="281">
        <v>5.32</v>
      </c>
      <c r="J271" s="281"/>
      <c r="K271" s="281"/>
      <c r="L271" s="281"/>
      <c r="M271" s="281"/>
      <c r="N271" s="281"/>
      <c r="O271" s="281"/>
      <c r="P271" s="281"/>
    </row>
    <row r="272" spans="1:16" ht="12.75" customHeight="1">
      <c r="A272" s="363"/>
      <c r="B272" s="397">
        <f t="shared" si="4"/>
        <v>38393</v>
      </c>
      <c r="C272" s="399"/>
      <c r="D272" s="360"/>
      <c r="E272" s="414">
        <v>5.84</v>
      </c>
      <c r="F272" s="281">
        <v>5.56</v>
      </c>
      <c r="G272" s="281">
        <v>5.36</v>
      </c>
      <c r="H272" s="281">
        <v>5.45</v>
      </c>
      <c r="I272" s="281">
        <v>5.32</v>
      </c>
      <c r="J272" s="281"/>
      <c r="K272" s="281"/>
      <c r="L272" s="281"/>
      <c r="M272" s="281"/>
      <c r="N272" s="281"/>
      <c r="O272" s="281"/>
      <c r="P272" s="281"/>
    </row>
    <row r="273" spans="1:16" ht="12.75" customHeight="1">
      <c r="A273" s="363"/>
      <c r="B273" s="397">
        <f t="shared" si="4"/>
        <v>38400</v>
      </c>
      <c r="C273" s="399"/>
      <c r="D273" s="360"/>
      <c r="E273" s="414">
        <v>5.84</v>
      </c>
      <c r="F273" s="281">
        <v>5.56</v>
      </c>
      <c r="G273" s="281">
        <v>5.36</v>
      </c>
      <c r="H273" s="281">
        <v>5.45</v>
      </c>
      <c r="I273" s="281">
        <v>5.32</v>
      </c>
      <c r="J273" s="396"/>
      <c r="K273" s="396"/>
      <c r="L273" s="396"/>
      <c r="M273" s="396"/>
      <c r="N273" s="396"/>
      <c r="O273" s="396"/>
      <c r="P273" s="396"/>
    </row>
    <row r="274" spans="1:16" ht="12.75" customHeight="1">
      <c r="A274" s="363"/>
      <c r="B274" s="397">
        <f t="shared" si="4"/>
        <v>38407</v>
      </c>
      <c r="C274" s="399"/>
      <c r="D274" s="360"/>
      <c r="E274" s="414">
        <v>5.84</v>
      </c>
      <c r="F274" s="281">
        <v>5.56</v>
      </c>
      <c r="G274" s="281">
        <v>5.36</v>
      </c>
      <c r="H274" s="281">
        <v>5.45</v>
      </c>
      <c r="I274" s="281">
        <v>5.32</v>
      </c>
      <c r="J274" s="396"/>
      <c r="K274" s="396"/>
      <c r="L274" s="396"/>
      <c r="M274" s="396"/>
      <c r="N274" s="396"/>
      <c r="O274" s="396"/>
      <c r="P274" s="396"/>
    </row>
    <row r="275" spans="1:16" ht="12.75" customHeight="1">
      <c r="A275" s="363"/>
      <c r="B275" s="397">
        <f t="shared" si="4"/>
        <v>38414</v>
      </c>
      <c r="C275" s="399">
        <v>38411</v>
      </c>
      <c r="D275" s="360"/>
      <c r="E275" s="414">
        <v>5.84</v>
      </c>
      <c r="F275" s="281">
        <v>5.56</v>
      </c>
      <c r="G275" s="281">
        <v>5.36</v>
      </c>
      <c r="H275" s="281">
        <v>5.45</v>
      </c>
      <c r="I275" s="396">
        <v>5.57</v>
      </c>
      <c r="J275" s="396">
        <v>5.39</v>
      </c>
      <c r="K275" s="396"/>
      <c r="L275" s="396"/>
      <c r="M275" s="396"/>
      <c r="N275" s="396"/>
      <c r="O275" s="396"/>
      <c r="P275" s="396"/>
    </row>
    <row r="276" spans="1:16" ht="12.75" customHeight="1">
      <c r="A276" s="363"/>
      <c r="B276" s="397">
        <f t="shared" si="4"/>
        <v>38421</v>
      </c>
      <c r="C276" s="399"/>
      <c r="D276" s="360"/>
      <c r="E276" s="414">
        <v>5.84</v>
      </c>
      <c r="F276" s="281">
        <v>5.56</v>
      </c>
      <c r="G276" s="281">
        <v>5.36</v>
      </c>
      <c r="H276" s="281">
        <v>5.45</v>
      </c>
      <c r="I276" s="396">
        <v>5.57</v>
      </c>
      <c r="J276" s="396">
        <v>5.39</v>
      </c>
      <c r="K276" s="396"/>
      <c r="L276" s="396"/>
      <c r="M276" s="396"/>
      <c r="N276" s="396"/>
      <c r="O276" s="396"/>
      <c r="P276" s="396"/>
    </row>
    <row r="277" spans="1:17" ht="12.75" customHeight="1">
      <c r="A277" s="363"/>
      <c r="B277" s="397">
        <f t="shared" si="4"/>
        <v>38428</v>
      </c>
      <c r="C277" s="399"/>
      <c r="D277" s="360"/>
      <c r="E277" s="414">
        <v>5.84</v>
      </c>
      <c r="F277" s="281">
        <v>5.56</v>
      </c>
      <c r="G277" s="281">
        <v>5.36</v>
      </c>
      <c r="H277" s="281">
        <v>5.45</v>
      </c>
      <c r="I277" s="281">
        <v>5.57</v>
      </c>
      <c r="J277" s="281">
        <v>5.39</v>
      </c>
      <c r="K277" s="396"/>
      <c r="L277" s="396"/>
      <c r="M277" s="396"/>
      <c r="N277" s="396"/>
      <c r="O277" s="396"/>
      <c r="P277" s="396"/>
      <c r="Q277" s="396"/>
    </row>
    <row r="278" spans="1:17" ht="12.75" customHeight="1">
      <c r="A278" s="363"/>
      <c r="B278" s="397">
        <f t="shared" si="4"/>
        <v>38435</v>
      </c>
      <c r="C278" s="399"/>
      <c r="D278" s="360"/>
      <c r="E278" s="414">
        <v>5.84</v>
      </c>
      <c r="F278" s="281">
        <v>5.56</v>
      </c>
      <c r="G278" s="281">
        <v>5.36</v>
      </c>
      <c r="H278" s="281">
        <v>5.45</v>
      </c>
      <c r="I278" s="281">
        <v>5.57</v>
      </c>
      <c r="J278" s="281">
        <v>5.39</v>
      </c>
      <c r="K278" s="396"/>
      <c r="L278" s="396"/>
      <c r="M278" s="396"/>
      <c r="N278" s="396"/>
      <c r="O278" s="396"/>
      <c r="P278" s="396"/>
      <c r="Q278" s="396"/>
    </row>
    <row r="279" spans="1:17" ht="12.75" customHeight="1">
      <c r="A279" s="363"/>
      <c r="B279" s="397">
        <f t="shared" si="4"/>
        <v>38442</v>
      </c>
      <c r="C279" s="399">
        <v>38441</v>
      </c>
      <c r="D279" s="360"/>
      <c r="E279" s="414">
        <v>5.84</v>
      </c>
      <c r="F279" s="281">
        <v>5.56</v>
      </c>
      <c r="G279" s="281">
        <v>5.36</v>
      </c>
      <c r="H279" s="281">
        <v>5.45</v>
      </c>
      <c r="I279" s="281">
        <v>5.57</v>
      </c>
      <c r="J279" s="281">
        <v>5.42</v>
      </c>
      <c r="K279" s="281">
        <v>6.28</v>
      </c>
      <c r="L279" s="396"/>
      <c r="M279" s="396"/>
      <c r="N279" s="396"/>
      <c r="O279" s="396"/>
      <c r="P279" s="396"/>
      <c r="Q279" s="396"/>
    </row>
    <row r="280" spans="1:17" ht="12.75" customHeight="1">
      <c r="A280" s="363"/>
      <c r="B280" s="397">
        <f t="shared" si="4"/>
        <v>38449</v>
      </c>
      <c r="C280" s="399"/>
      <c r="D280" s="360"/>
      <c r="E280" s="414">
        <v>5.84</v>
      </c>
      <c r="F280" s="281">
        <v>5.56</v>
      </c>
      <c r="G280" s="281">
        <v>5.36</v>
      </c>
      <c r="H280" s="281">
        <v>5.45</v>
      </c>
      <c r="I280" s="281">
        <v>5.57</v>
      </c>
      <c r="J280" s="281">
        <v>5.42</v>
      </c>
      <c r="K280" s="281">
        <v>6.28</v>
      </c>
      <c r="L280" s="396"/>
      <c r="M280" s="396"/>
      <c r="N280" s="396"/>
      <c r="O280" s="396"/>
      <c r="P280" s="396"/>
      <c r="Q280" s="396" t="s">
        <v>133</v>
      </c>
    </row>
    <row r="281" spans="1:17" ht="12.75" customHeight="1">
      <c r="A281" s="363"/>
      <c r="B281" s="397">
        <f t="shared" si="4"/>
        <v>38456</v>
      </c>
      <c r="C281" s="399"/>
      <c r="D281" s="360"/>
      <c r="E281" s="396"/>
      <c r="F281" s="396"/>
      <c r="G281" s="396"/>
      <c r="H281" s="396"/>
      <c r="I281" s="396"/>
      <c r="J281" s="396"/>
      <c r="K281" s="396"/>
      <c r="L281" s="396"/>
      <c r="M281" s="396"/>
      <c r="N281" s="396"/>
      <c r="O281" s="396"/>
      <c r="P281" s="396"/>
      <c r="Q281" s="396"/>
    </row>
    <row r="282" spans="1:17" ht="12.75" customHeight="1">
      <c r="A282" s="363"/>
      <c r="B282" s="397">
        <f t="shared" si="4"/>
        <v>38463</v>
      </c>
      <c r="C282" s="399"/>
      <c r="D282" s="360"/>
      <c r="E282" s="396"/>
      <c r="F282" s="396"/>
      <c r="G282" s="396"/>
      <c r="H282" s="396"/>
      <c r="I282" s="396"/>
      <c r="J282" s="396"/>
      <c r="K282" s="396"/>
      <c r="L282" s="396"/>
      <c r="M282" s="396"/>
      <c r="N282" s="396"/>
      <c r="O282" s="396"/>
      <c r="P282" s="396"/>
      <c r="Q282" s="396"/>
    </row>
    <row r="283" spans="1:17" ht="12.75" customHeight="1">
      <c r="A283" s="363"/>
      <c r="B283" s="397">
        <f t="shared" si="4"/>
        <v>38470</v>
      </c>
      <c r="C283" s="399"/>
      <c r="D283" s="360"/>
      <c r="E283" s="396"/>
      <c r="F283" s="396"/>
      <c r="G283" s="396"/>
      <c r="H283" s="396"/>
      <c r="I283" s="396"/>
      <c r="J283" s="396"/>
      <c r="K283" s="396"/>
      <c r="L283" s="396"/>
      <c r="M283" s="396"/>
      <c r="N283" s="396"/>
      <c r="O283" s="396"/>
      <c r="P283" s="396"/>
      <c r="Q283" s="396"/>
    </row>
    <row r="284" spans="1:17" ht="12.75" customHeight="1">
      <c r="A284" s="363"/>
      <c r="B284" s="397">
        <f t="shared" si="4"/>
        <v>38477</v>
      </c>
      <c r="C284" s="399">
        <v>38471</v>
      </c>
      <c r="D284" s="360"/>
      <c r="E284" s="396"/>
      <c r="F284" s="396"/>
      <c r="G284" s="396"/>
      <c r="H284" s="396"/>
      <c r="I284" s="396"/>
      <c r="J284" s="396"/>
      <c r="K284" s="396"/>
      <c r="L284" s="396"/>
      <c r="M284" s="396"/>
      <c r="N284" s="396"/>
      <c r="O284" s="396"/>
      <c r="P284" s="396"/>
      <c r="Q284" s="396"/>
    </row>
    <row r="285" spans="1:17" ht="12.75" customHeight="1">
      <c r="A285" s="363"/>
      <c r="B285" s="397">
        <f t="shared" si="4"/>
        <v>38484</v>
      </c>
      <c r="C285" s="399"/>
      <c r="D285" s="360"/>
      <c r="E285" s="396"/>
      <c r="F285" s="396"/>
      <c r="G285" s="396"/>
      <c r="H285" s="396"/>
      <c r="I285" s="396"/>
      <c r="J285" s="396"/>
      <c r="K285" s="396"/>
      <c r="L285" s="396"/>
      <c r="M285" s="396"/>
      <c r="N285" s="396"/>
      <c r="O285" s="396"/>
      <c r="P285" s="396"/>
      <c r="Q285" s="396"/>
    </row>
    <row r="286" spans="1:17" ht="12.75" customHeight="1">
      <c r="A286" s="363"/>
      <c r="B286" s="397">
        <f t="shared" si="4"/>
        <v>38491</v>
      </c>
      <c r="C286" s="399"/>
      <c r="D286" s="360"/>
      <c r="E286" s="396"/>
      <c r="F286" s="396"/>
      <c r="G286" s="396"/>
      <c r="H286" s="396"/>
      <c r="I286" s="396"/>
      <c r="J286" s="396"/>
      <c r="K286" s="396"/>
      <c r="L286" s="396"/>
      <c r="M286" s="396"/>
      <c r="N286" s="396"/>
      <c r="O286" s="396"/>
      <c r="P286" s="396"/>
      <c r="Q286" s="396"/>
    </row>
    <row r="287" spans="1:17" ht="12.75" customHeight="1">
      <c r="A287" s="363"/>
      <c r="B287" s="397">
        <f t="shared" si="4"/>
        <v>38498</v>
      </c>
      <c r="C287" s="399"/>
      <c r="D287" s="360"/>
      <c r="E287" s="396"/>
      <c r="F287" s="396"/>
      <c r="G287" s="396"/>
      <c r="H287" s="396"/>
      <c r="I287" s="396"/>
      <c r="J287" s="396"/>
      <c r="K287" s="396"/>
      <c r="L287" s="396"/>
      <c r="M287" s="396"/>
      <c r="N287" s="396"/>
      <c r="O287" s="396"/>
      <c r="P287" s="396"/>
      <c r="Q287" s="396"/>
    </row>
    <row r="288" spans="1:17" ht="12.75" customHeight="1">
      <c r="A288" s="363"/>
      <c r="B288" s="397">
        <f t="shared" si="4"/>
        <v>38505</v>
      </c>
      <c r="C288" s="399">
        <v>38503</v>
      </c>
      <c r="D288" s="360"/>
      <c r="E288" s="396"/>
      <c r="F288" s="396"/>
      <c r="G288" s="396"/>
      <c r="H288" s="396"/>
      <c r="I288" s="396"/>
      <c r="J288" s="396"/>
      <c r="K288" s="396"/>
      <c r="L288" s="396"/>
      <c r="M288" s="396"/>
      <c r="N288" s="396"/>
      <c r="O288" s="396"/>
      <c r="P288" s="396"/>
      <c r="Q288" s="396"/>
    </row>
    <row r="289" spans="1:17" ht="12.75" customHeight="1">
      <c r="A289" s="363"/>
      <c r="B289" s="397">
        <f t="shared" si="4"/>
        <v>38512</v>
      </c>
      <c r="C289" s="399"/>
      <c r="D289" s="360"/>
      <c r="E289" s="396"/>
      <c r="F289" s="396"/>
      <c r="G289" s="396"/>
      <c r="H289" s="396"/>
      <c r="I289" s="396"/>
      <c r="J289" s="396"/>
      <c r="K289" s="396"/>
      <c r="L289" s="396"/>
      <c r="M289" s="396"/>
      <c r="N289" s="396"/>
      <c r="O289" s="396"/>
      <c r="P289" s="396"/>
      <c r="Q289" s="396"/>
    </row>
    <row r="290" spans="1:17" ht="12.75" customHeight="1">
      <c r="A290" s="363"/>
      <c r="B290" s="397">
        <f t="shared" si="4"/>
        <v>38519</v>
      </c>
      <c r="C290" s="399"/>
      <c r="D290" s="360"/>
      <c r="E290" s="396"/>
      <c r="F290" s="396"/>
      <c r="G290" s="396"/>
      <c r="H290" s="396"/>
      <c r="I290" s="396"/>
      <c r="J290" s="396"/>
      <c r="K290" s="396"/>
      <c r="L290" s="396"/>
      <c r="M290" s="396"/>
      <c r="N290" s="396"/>
      <c r="O290" s="396"/>
      <c r="P290" s="396"/>
      <c r="Q290" s="396"/>
    </row>
    <row r="291" spans="1:17" ht="12.75" customHeight="1">
      <c r="A291" s="363"/>
      <c r="B291" s="397">
        <f t="shared" si="4"/>
        <v>38526</v>
      </c>
      <c r="C291" s="399"/>
      <c r="D291" s="360"/>
      <c r="E291" s="396"/>
      <c r="F291" s="396"/>
      <c r="G291" s="396"/>
      <c r="H291" s="396"/>
      <c r="I291" s="396"/>
      <c r="J291" s="396"/>
      <c r="K291" s="396"/>
      <c r="L291" s="396"/>
      <c r="M291" s="396"/>
      <c r="N291" s="396"/>
      <c r="O291" s="396"/>
      <c r="P291" s="396"/>
      <c r="Q291" s="396"/>
    </row>
    <row r="292" spans="1:17" ht="12.75" customHeight="1">
      <c r="A292" s="363"/>
      <c r="B292" s="397">
        <f t="shared" si="4"/>
        <v>38533</v>
      </c>
      <c r="C292" s="399">
        <v>38532</v>
      </c>
      <c r="D292" s="360"/>
      <c r="E292" s="396"/>
      <c r="F292" s="396"/>
      <c r="G292" s="396"/>
      <c r="H292" s="396"/>
      <c r="I292" s="396"/>
      <c r="J292" s="396"/>
      <c r="K292" s="396"/>
      <c r="L292" s="396"/>
      <c r="M292" s="396"/>
      <c r="N292" s="396"/>
      <c r="O292" s="396"/>
      <c r="P292" s="396"/>
      <c r="Q292" s="396"/>
    </row>
    <row r="293" spans="1:17" ht="12.75" customHeight="1">
      <c r="A293" s="363"/>
      <c r="B293" s="397">
        <f t="shared" si="4"/>
        <v>38540</v>
      </c>
      <c r="C293" s="399"/>
      <c r="D293" s="360"/>
      <c r="E293" s="396"/>
      <c r="F293" s="396"/>
      <c r="G293" s="396"/>
      <c r="H293" s="396"/>
      <c r="I293" s="396"/>
      <c r="J293" s="396"/>
      <c r="K293" s="396"/>
      <c r="L293" s="396"/>
      <c r="M293" s="396"/>
      <c r="N293" s="396"/>
      <c r="O293" s="396"/>
      <c r="P293" s="396"/>
      <c r="Q293" s="396"/>
    </row>
    <row r="294" spans="1:17" ht="12.75" customHeight="1">
      <c r="A294" s="363"/>
      <c r="B294" s="397">
        <f t="shared" si="4"/>
        <v>38547</v>
      </c>
      <c r="C294" s="399"/>
      <c r="D294" s="360"/>
      <c r="E294" s="396"/>
      <c r="F294" s="396"/>
      <c r="G294" s="396"/>
      <c r="H294" s="396"/>
      <c r="I294" s="396"/>
      <c r="J294" s="396"/>
      <c r="K294" s="396"/>
      <c r="L294" s="396"/>
      <c r="M294" s="396"/>
      <c r="N294" s="396"/>
      <c r="O294" s="396"/>
      <c r="P294" s="396"/>
      <c r="Q294" s="396"/>
    </row>
    <row r="295" spans="1:17" ht="12.75" customHeight="1">
      <c r="A295" s="363"/>
      <c r="B295" s="397">
        <f t="shared" si="4"/>
        <v>38554</v>
      </c>
      <c r="C295" s="399"/>
      <c r="D295" s="360"/>
      <c r="E295" s="396"/>
      <c r="F295" s="396"/>
      <c r="G295" s="396"/>
      <c r="H295" s="396"/>
      <c r="I295" s="396"/>
      <c r="J295" s="396"/>
      <c r="K295" s="396"/>
      <c r="L295" s="396"/>
      <c r="M295" s="396"/>
      <c r="N295" s="396"/>
      <c r="O295" s="396"/>
      <c r="P295" s="396"/>
      <c r="Q295" s="396"/>
    </row>
    <row r="296" spans="1:17" ht="12.75" customHeight="1">
      <c r="A296" s="363"/>
      <c r="B296" s="397">
        <f t="shared" si="4"/>
        <v>38561</v>
      </c>
      <c r="C296" s="399"/>
      <c r="D296" s="360"/>
      <c r="E296" s="396"/>
      <c r="F296" s="396"/>
      <c r="G296" s="396"/>
      <c r="H296" s="396"/>
      <c r="I296" s="396"/>
      <c r="J296" s="396"/>
      <c r="K296" s="396"/>
      <c r="L296" s="396"/>
      <c r="M296" s="396"/>
      <c r="N296" s="396"/>
      <c r="O296" s="396"/>
      <c r="P296" s="396"/>
      <c r="Q296" s="396"/>
    </row>
    <row r="297" spans="1:17" ht="12.75" customHeight="1">
      <c r="A297" s="363"/>
      <c r="B297" s="397">
        <f t="shared" si="4"/>
        <v>38568</v>
      </c>
      <c r="C297" s="399">
        <v>38562</v>
      </c>
      <c r="D297" s="360"/>
      <c r="E297" s="396"/>
      <c r="F297" s="396"/>
      <c r="G297" s="396"/>
      <c r="H297" s="396"/>
      <c r="I297" s="396"/>
      <c r="J297" s="396"/>
      <c r="K297" s="396"/>
      <c r="L297" s="396"/>
      <c r="M297" s="396"/>
      <c r="N297" s="396"/>
      <c r="O297" s="396"/>
      <c r="P297" s="396"/>
      <c r="Q297" s="396"/>
    </row>
    <row r="298" spans="1:17" ht="12.75" customHeight="1">
      <c r="A298" s="363"/>
      <c r="B298" s="397">
        <f>B297+7</f>
        <v>38575</v>
      </c>
      <c r="C298" s="399"/>
      <c r="D298" s="360"/>
      <c r="E298" s="396"/>
      <c r="F298" s="396"/>
      <c r="G298" s="396"/>
      <c r="H298" s="396"/>
      <c r="I298" s="396"/>
      <c r="J298" s="396"/>
      <c r="K298" s="396"/>
      <c r="L298" s="396"/>
      <c r="M298" s="396"/>
      <c r="N298" s="396"/>
      <c r="O298" s="396"/>
      <c r="P298" s="396"/>
      <c r="Q298" s="396"/>
    </row>
    <row r="299" spans="1:17" ht="12.75" customHeight="1">
      <c r="A299" s="363"/>
      <c r="B299" s="397">
        <f>B298+7</f>
        <v>38582</v>
      </c>
      <c r="C299" s="399"/>
      <c r="D299" s="360"/>
      <c r="E299" s="396"/>
      <c r="F299" s="396"/>
      <c r="G299" s="396"/>
      <c r="H299" s="396"/>
      <c r="I299" s="396"/>
      <c r="J299" s="396"/>
      <c r="K299" s="396"/>
      <c r="L299" s="396"/>
      <c r="M299" s="396"/>
      <c r="N299" s="396"/>
      <c r="O299" s="396"/>
      <c r="P299" s="396"/>
      <c r="Q299" s="396"/>
    </row>
    <row r="300" spans="1:17" ht="12.75" customHeight="1">
      <c r="A300" s="400"/>
      <c r="B300" s="397">
        <f>B299+7</f>
        <v>38589</v>
      </c>
      <c r="C300" s="401"/>
      <c r="D300" s="402"/>
      <c r="E300" s="403"/>
      <c r="F300" s="403"/>
      <c r="G300" s="403"/>
      <c r="H300" s="403"/>
      <c r="I300" s="403"/>
      <c r="J300" s="403"/>
      <c r="K300" s="403"/>
      <c r="L300" s="403"/>
      <c r="M300" s="403"/>
      <c r="N300" s="403"/>
      <c r="O300" s="403"/>
      <c r="P300" s="403"/>
      <c r="Q300" s="403"/>
    </row>
    <row r="301" spans="1:17" ht="12.75" customHeight="1" thickBot="1">
      <c r="A301" s="404"/>
      <c r="B301" s="405"/>
      <c r="C301" s="406"/>
      <c r="D301" s="407"/>
      <c r="E301" s="408"/>
      <c r="F301" s="409"/>
      <c r="G301" s="409"/>
      <c r="H301" s="409"/>
      <c r="I301" s="409"/>
      <c r="J301" s="409"/>
      <c r="K301" s="409"/>
      <c r="L301" s="409"/>
      <c r="M301" s="409"/>
      <c r="N301" s="409"/>
      <c r="O301" s="409"/>
      <c r="P301" s="409"/>
      <c r="Q301" s="403"/>
    </row>
    <row r="302" spans="1:16" ht="12.75" customHeight="1">
      <c r="A302" s="261" t="s">
        <v>108</v>
      </c>
      <c r="B302" s="147"/>
      <c r="C302" s="147"/>
      <c r="D302" s="147"/>
      <c r="E302" s="147"/>
      <c r="F302" s="147"/>
      <c r="G302" s="147"/>
      <c r="H302" s="147"/>
      <c r="I302" s="147"/>
      <c r="J302" s="147"/>
      <c r="K302" s="147"/>
      <c r="L302" s="147"/>
      <c r="M302" s="147"/>
      <c r="N302" s="147"/>
      <c r="O302" s="147"/>
      <c r="P302" s="17"/>
    </row>
    <row r="303" spans="1:16" ht="12.75" customHeight="1">
      <c r="A303" s="147" t="s">
        <v>109</v>
      </c>
      <c r="B303" s="147"/>
      <c r="C303" s="147"/>
      <c r="D303" s="147"/>
      <c r="E303" s="147"/>
      <c r="F303" s="147"/>
      <c r="G303" s="147"/>
      <c r="H303" s="147"/>
      <c r="I303" s="147"/>
      <c r="J303" s="147"/>
      <c r="K303" s="147"/>
      <c r="L303" s="147"/>
      <c r="M303" s="147"/>
      <c r="N303" s="147"/>
      <c r="O303" s="147"/>
      <c r="P303" s="17"/>
    </row>
    <row r="304" spans="1:17" ht="12.75" customHeight="1">
      <c r="A304" s="97"/>
      <c r="B304" s="97"/>
      <c r="C304" s="97"/>
      <c r="D304" s="97"/>
      <c r="E304" s="97"/>
      <c r="F304" s="97"/>
      <c r="G304" s="97"/>
      <c r="H304" s="97"/>
      <c r="I304" s="97"/>
      <c r="J304" s="97"/>
      <c r="K304" s="97"/>
      <c r="L304" s="97"/>
      <c r="M304" s="97"/>
      <c r="N304" s="97"/>
      <c r="O304" s="97"/>
      <c r="P304" s="97"/>
      <c r="Q304" s="97"/>
    </row>
    <row r="305" spans="1:17" ht="11.25" customHeight="1">
      <c r="A305" s="97"/>
      <c r="B305" s="97"/>
      <c r="C305" s="97"/>
      <c r="D305" s="97"/>
      <c r="E305" s="97"/>
      <c r="F305" s="97"/>
      <c r="G305" s="97"/>
      <c r="H305" s="97"/>
      <c r="I305" s="97"/>
      <c r="J305" s="97"/>
      <c r="K305" s="97"/>
      <c r="L305" s="97"/>
      <c r="M305" s="97"/>
      <c r="N305" s="97"/>
      <c r="O305" s="97"/>
      <c r="P305" s="97"/>
      <c r="Q305" s="97"/>
    </row>
    <row r="306" spans="1:16" ht="15" customHeight="1" thickBot="1">
      <c r="A306" s="259" t="s">
        <v>309</v>
      </c>
      <c r="B306" s="395"/>
      <c r="C306" s="395"/>
      <c r="D306" s="395"/>
      <c r="E306" s="31"/>
      <c r="F306" s="31"/>
      <c r="G306" s="31"/>
      <c r="H306" s="31"/>
      <c r="I306" s="31"/>
      <c r="J306" s="31"/>
      <c r="K306" s="31"/>
      <c r="L306" s="149"/>
      <c r="M306" s="149"/>
      <c r="N306" s="149"/>
      <c r="O306" s="149"/>
      <c r="P306" s="149"/>
    </row>
    <row r="307" spans="1:16" ht="12.75" customHeight="1">
      <c r="A307" s="147" t="s">
        <v>80</v>
      </c>
      <c r="B307" s="255" t="s">
        <v>91</v>
      </c>
      <c r="C307" s="255" t="s">
        <v>136</v>
      </c>
      <c r="D307" s="168"/>
      <c r="E307" s="481" t="s">
        <v>92</v>
      </c>
      <c r="F307" s="481"/>
      <c r="G307" s="481"/>
      <c r="H307" s="481"/>
      <c r="I307" s="481"/>
      <c r="J307" s="481"/>
      <c r="K307" s="481"/>
      <c r="L307" s="481"/>
      <c r="M307" s="481"/>
      <c r="N307" s="481"/>
      <c r="O307" s="481"/>
      <c r="P307" s="481"/>
    </row>
    <row r="308" spans="1:16" ht="12.75" customHeight="1" thickBot="1">
      <c r="A308" s="149" t="s">
        <v>144</v>
      </c>
      <c r="B308" s="256" t="s">
        <v>138</v>
      </c>
      <c r="C308" s="257" t="s">
        <v>139</v>
      </c>
      <c r="D308" s="256"/>
      <c r="E308" s="256" t="s">
        <v>192</v>
      </c>
      <c r="F308" s="256" t="s">
        <v>193</v>
      </c>
      <c r="G308" s="256" t="s">
        <v>194</v>
      </c>
      <c r="H308" s="256" t="s">
        <v>195</v>
      </c>
      <c r="I308" s="256" t="s">
        <v>196</v>
      </c>
      <c r="J308" s="256" t="s">
        <v>308</v>
      </c>
      <c r="K308" s="256" t="s">
        <v>198</v>
      </c>
      <c r="L308" s="256" t="s">
        <v>199</v>
      </c>
      <c r="M308" s="256" t="s">
        <v>200</v>
      </c>
      <c r="N308" s="256" t="s">
        <v>201</v>
      </c>
      <c r="O308" s="256" t="s">
        <v>202</v>
      </c>
      <c r="P308" s="256" t="s">
        <v>203</v>
      </c>
    </row>
    <row r="309" spans="1:16" ht="12.75" customHeight="1">
      <c r="A309" s="147"/>
      <c r="B309" s="258"/>
      <c r="C309" s="168"/>
      <c r="D309" s="168"/>
      <c r="E309" s="480" t="s">
        <v>265</v>
      </c>
      <c r="F309" s="480"/>
      <c r="G309" s="480"/>
      <c r="H309" s="480"/>
      <c r="I309" s="480"/>
      <c r="J309" s="480"/>
      <c r="K309" s="480"/>
      <c r="L309" s="480"/>
      <c r="M309" s="480"/>
      <c r="N309" s="480"/>
      <c r="O309" s="480"/>
      <c r="P309" s="480"/>
    </row>
    <row r="310" spans="1:17" ht="12.75" customHeight="1">
      <c r="A310" s="18">
        <v>2003</v>
      </c>
      <c r="B310" s="266">
        <v>37742</v>
      </c>
      <c r="C310" s="140"/>
      <c r="D310" s="140"/>
      <c r="E310" s="298"/>
      <c r="F310" s="298"/>
      <c r="G310" s="298"/>
      <c r="H310" s="298"/>
      <c r="I310" s="298"/>
      <c r="J310" s="298"/>
      <c r="K310" s="298"/>
      <c r="L310" s="298"/>
      <c r="M310" s="298"/>
      <c r="N310" s="298"/>
      <c r="O310" s="298"/>
      <c r="P310" s="298"/>
      <c r="Q310" s="97"/>
    </row>
    <row r="311" spans="1:17" ht="12.75" customHeight="1">
      <c r="A311" s="292"/>
      <c r="B311" s="266">
        <f>B310+7</f>
        <v>37749</v>
      </c>
      <c r="C311" s="140"/>
      <c r="D311" s="140"/>
      <c r="E311" s="298"/>
      <c r="F311" s="298"/>
      <c r="G311" s="298"/>
      <c r="H311" s="298"/>
      <c r="I311" s="298"/>
      <c r="J311" s="298"/>
      <c r="K311" s="298"/>
      <c r="L311" s="298"/>
      <c r="M311" s="298"/>
      <c r="N311" s="298"/>
      <c r="O311" s="298"/>
      <c r="P311" s="298"/>
      <c r="Q311" s="97"/>
    </row>
    <row r="312" spans="1:17" ht="12.75" customHeight="1">
      <c r="A312" s="292"/>
      <c r="B312" s="266">
        <f aca="true" t="shared" si="5" ref="B312:B375">B311+7</f>
        <v>37756</v>
      </c>
      <c r="C312" s="140"/>
      <c r="D312" s="140"/>
      <c r="E312" s="298"/>
      <c r="F312" s="298"/>
      <c r="G312" s="298"/>
      <c r="H312" s="298"/>
      <c r="I312" s="298"/>
      <c r="J312" s="298"/>
      <c r="K312" s="298"/>
      <c r="L312" s="298"/>
      <c r="M312" s="298"/>
      <c r="N312" s="298"/>
      <c r="O312" s="298"/>
      <c r="P312" s="298"/>
      <c r="Q312" s="97"/>
    </row>
    <row r="313" spans="1:17" ht="12.75" customHeight="1">
      <c r="A313" s="292"/>
      <c r="B313" s="266">
        <f t="shared" si="5"/>
        <v>37763</v>
      </c>
      <c r="C313" s="140"/>
      <c r="D313" s="140"/>
      <c r="E313" s="298"/>
      <c r="F313" s="298"/>
      <c r="G313" s="298"/>
      <c r="H313" s="298"/>
      <c r="I313" s="298"/>
      <c r="J313" s="298"/>
      <c r="K313" s="298"/>
      <c r="L313" s="298"/>
      <c r="M313" s="298"/>
      <c r="N313" s="298"/>
      <c r="O313" s="298"/>
      <c r="P313" s="298"/>
      <c r="Q313" s="97"/>
    </row>
    <row r="314" spans="1:17" ht="12.75" customHeight="1">
      <c r="A314" s="292"/>
      <c r="B314" s="266">
        <f t="shared" si="5"/>
        <v>37770</v>
      </c>
      <c r="C314" s="140"/>
      <c r="D314" s="140"/>
      <c r="E314" s="298"/>
      <c r="F314" s="298"/>
      <c r="G314" s="298"/>
      <c r="H314" s="298"/>
      <c r="I314" s="298"/>
      <c r="J314" s="298"/>
      <c r="K314" s="298"/>
      <c r="L314" s="298"/>
      <c r="M314" s="298"/>
      <c r="N314" s="298"/>
      <c r="O314" s="298"/>
      <c r="P314" s="298"/>
      <c r="Q314" s="97"/>
    </row>
    <row r="315" spans="1:17" ht="12.75" customHeight="1">
      <c r="A315" s="292"/>
      <c r="B315" s="266">
        <f t="shared" si="5"/>
        <v>37777</v>
      </c>
      <c r="C315" s="140"/>
      <c r="D315" s="140"/>
      <c r="E315" s="298"/>
      <c r="F315" s="298"/>
      <c r="G315" s="298"/>
      <c r="H315" s="298"/>
      <c r="I315" s="298"/>
      <c r="J315" s="298"/>
      <c r="K315" s="298"/>
      <c r="L315" s="298"/>
      <c r="M315" s="298"/>
      <c r="N315" s="298"/>
      <c r="O315" s="298"/>
      <c r="P315" s="298"/>
      <c r="Q315" s="97"/>
    </row>
    <row r="316" spans="1:17" ht="12.75" customHeight="1">
      <c r="A316" s="292"/>
      <c r="B316" s="266">
        <f t="shared" si="5"/>
        <v>37784</v>
      </c>
      <c r="C316" s="140"/>
      <c r="D316" s="140"/>
      <c r="E316" s="298"/>
      <c r="F316" s="298"/>
      <c r="G316" s="298"/>
      <c r="H316" s="298"/>
      <c r="I316" s="298"/>
      <c r="J316" s="298"/>
      <c r="K316" s="298"/>
      <c r="L316" s="298"/>
      <c r="M316" s="298"/>
      <c r="N316" s="298"/>
      <c r="O316" s="298"/>
      <c r="P316" s="298"/>
      <c r="Q316" s="97"/>
    </row>
    <row r="317" spans="1:17" ht="12.75" customHeight="1">
      <c r="A317" s="292"/>
      <c r="B317" s="266">
        <f t="shared" si="5"/>
        <v>37791</v>
      </c>
      <c r="C317" s="140"/>
      <c r="D317" s="140"/>
      <c r="E317" s="298"/>
      <c r="F317" s="298"/>
      <c r="G317" s="298"/>
      <c r="H317" s="298"/>
      <c r="I317" s="298"/>
      <c r="J317" s="298"/>
      <c r="K317" s="298"/>
      <c r="L317" s="298"/>
      <c r="M317" s="298"/>
      <c r="N317" s="298"/>
      <c r="O317" s="298"/>
      <c r="P317" s="298"/>
      <c r="Q317" s="97"/>
    </row>
    <row r="318" spans="1:17" ht="12.75" customHeight="1">
      <c r="A318" s="292"/>
      <c r="B318" s="266">
        <f t="shared" si="5"/>
        <v>37798</v>
      </c>
      <c r="C318" s="140"/>
      <c r="D318" s="140"/>
      <c r="E318" s="298"/>
      <c r="F318" s="298"/>
      <c r="G318" s="298"/>
      <c r="H318" s="298"/>
      <c r="I318" s="298"/>
      <c r="J318" s="298"/>
      <c r="K318" s="298"/>
      <c r="L318" s="298"/>
      <c r="M318" s="298"/>
      <c r="N318" s="298"/>
      <c r="O318" s="298"/>
      <c r="P318" s="298"/>
      <c r="Q318" s="97"/>
    </row>
    <row r="319" spans="1:17" ht="12.75" customHeight="1">
      <c r="A319" s="292"/>
      <c r="B319" s="266">
        <f t="shared" si="5"/>
        <v>37805</v>
      </c>
      <c r="C319" s="140"/>
      <c r="D319" s="140"/>
      <c r="E319" s="298"/>
      <c r="F319" s="298"/>
      <c r="G319" s="298"/>
      <c r="H319" s="298"/>
      <c r="I319" s="298"/>
      <c r="J319" s="298"/>
      <c r="K319" s="298"/>
      <c r="L319" s="298"/>
      <c r="M319" s="298"/>
      <c r="N319" s="298"/>
      <c r="O319" s="298"/>
      <c r="P319" s="298"/>
      <c r="Q319" s="97"/>
    </row>
    <row r="320" spans="1:17" ht="12.75" customHeight="1">
      <c r="A320" s="292"/>
      <c r="B320" s="266">
        <f t="shared" si="5"/>
        <v>37812</v>
      </c>
      <c r="C320" s="140"/>
      <c r="D320" s="140"/>
      <c r="E320" s="298"/>
      <c r="F320" s="298"/>
      <c r="G320" s="298"/>
      <c r="H320" s="298"/>
      <c r="I320" s="298"/>
      <c r="J320" s="298"/>
      <c r="K320" s="298"/>
      <c r="L320" s="298"/>
      <c r="M320" s="298"/>
      <c r="N320" s="298"/>
      <c r="O320" s="298"/>
      <c r="P320" s="298"/>
      <c r="Q320" s="97"/>
    </row>
    <row r="321" spans="1:17" ht="12.75" customHeight="1">
      <c r="A321" s="292"/>
      <c r="B321" s="266">
        <f t="shared" si="5"/>
        <v>37819</v>
      </c>
      <c r="C321" s="140"/>
      <c r="D321" s="140"/>
      <c r="E321" s="298"/>
      <c r="F321" s="298"/>
      <c r="G321" s="298"/>
      <c r="H321" s="298"/>
      <c r="I321" s="298"/>
      <c r="J321" s="298"/>
      <c r="K321" s="298"/>
      <c r="L321" s="298"/>
      <c r="M321" s="298"/>
      <c r="N321" s="298"/>
      <c r="O321" s="298"/>
      <c r="P321" s="298"/>
      <c r="Q321" s="97"/>
    </row>
    <row r="322" spans="1:17" ht="12.75" customHeight="1">
      <c r="A322" s="292"/>
      <c r="B322" s="266">
        <f t="shared" si="5"/>
        <v>37826</v>
      </c>
      <c r="C322" s="140"/>
      <c r="D322" s="140"/>
      <c r="E322" s="298"/>
      <c r="F322" s="298"/>
      <c r="G322" s="298"/>
      <c r="H322" s="298"/>
      <c r="I322" s="298"/>
      <c r="J322" s="298"/>
      <c r="K322" s="298"/>
      <c r="L322" s="298"/>
      <c r="M322" s="298"/>
      <c r="N322" s="298"/>
      <c r="O322" s="298"/>
      <c r="P322" s="298"/>
      <c r="Q322" s="97"/>
    </row>
    <row r="323" spans="1:17" ht="12.75" customHeight="1">
      <c r="A323" s="292"/>
      <c r="B323" s="266">
        <f t="shared" si="5"/>
        <v>37833</v>
      </c>
      <c r="C323" s="140"/>
      <c r="D323" s="140"/>
      <c r="E323" s="298"/>
      <c r="F323" s="298"/>
      <c r="G323" s="298"/>
      <c r="H323" s="298"/>
      <c r="I323" s="298"/>
      <c r="J323" s="298"/>
      <c r="K323" s="298"/>
      <c r="L323" s="298"/>
      <c r="M323" s="298"/>
      <c r="N323" s="298"/>
      <c r="O323" s="298"/>
      <c r="P323" s="298"/>
      <c r="Q323" s="97"/>
    </row>
    <row r="324" spans="1:17" ht="12.75" customHeight="1">
      <c r="A324" s="292"/>
      <c r="B324" s="266">
        <f t="shared" si="5"/>
        <v>37840</v>
      </c>
      <c r="C324" s="140"/>
      <c r="D324" s="140"/>
      <c r="E324" s="298"/>
      <c r="F324" s="298"/>
      <c r="G324" s="298"/>
      <c r="H324" s="298"/>
      <c r="I324" s="298"/>
      <c r="J324" s="298"/>
      <c r="K324" s="298"/>
      <c r="L324" s="298"/>
      <c r="M324" s="298"/>
      <c r="N324" s="298"/>
      <c r="O324" s="298"/>
      <c r="P324" s="298"/>
      <c r="Q324" s="97"/>
    </row>
    <row r="325" spans="1:17" ht="12.75" customHeight="1">
      <c r="A325" s="292"/>
      <c r="B325" s="266">
        <f t="shared" si="5"/>
        <v>37847</v>
      </c>
      <c r="C325" s="140"/>
      <c r="D325" s="140"/>
      <c r="E325" s="298"/>
      <c r="F325" s="298"/>
      <c r="G325" s="298"/>
      <c r="H325" s="298"/>
      <c r="I325" s="298"/>
      <c r="J325" s="298"/>
      <c r="K325" s="298"/>
      <c r="L325" s="298"/>
      <c r="M325" s="298"/>
      <c r="N325" s="298"/>
      <c r="O325" s="298"/>
      <c r="P325" s="298"/>
      <c r="Q325" s="97"/>
    </row>
    <row r="326" spans="1:17" ht="12.75" customHeight="1">
      <c r="A326" s="292"/>
      <c r="B326" s="266">
        <f t="shared" si="5"/>
        <v>37854</v>
      </c>
      <c r="C326" s="140"/>
      <c r="D326" s="140"/>
      <c r="E326" s="298"/>
      <c r="F326" s="298"/>
      <c r="G326" s="298"/>
      <c r="H326" s="298"/>
      <c r="I326" s="298"/>
      <c r="J326" s="298"/>
      <c r="K326" s="298"/>
      <c r="L326" s="298"/>
      <c r="M326" s="298"/>
      <c r="N326" s="298"/>
      <c r="O326" s="298"/>
      <c r="P326" s="298"/>
      <c r="Q326" s="97"/>
    </row>
    <row r="327" spans="1:17" ht="12.75" customHeight="1">
      <c r="A327" s="292"/>
      <c r="B327" s="266">
        <f t="shared" si="5"/>
        <v>37861</v>
      </c>
      <c r="C327" s="140"/>
      <c r="D327" s="140"/>
      <c r="E327" s="298"/>
      <c r="F327" s="298"/>
      <c r="G327" s="298"/>
      <c r="H327" s="298"/>
      <c r="I327" s="298"/>
      <c r="J327" s="298"/>
      <c r="K327" s="298"/>
      <c r="L327" s="298"/>
      <c r="M327" s="298"/>
      <c r="N327" s="298"/>
      <c r="O327" s="298"/>
      <c r="P327" s="298"/>
      <c r="Q327" s="97"/>
    </row>
    <row r="328" spans="1:17" ht="12.75" customHeight="1">
      <c r="A328" s="292"/>
      <c r="B328" s="266">
        <f t="shared" si="5"/>
        <v>37868</v>
      </c>
      <c r="C328" s="302"/>
      <c r="D328" s="140"/>
      <c r="E328" s="298"/>
      <c r="F328" s="298"/>
      <c r="G328" s="298"/>
      <c r="H328" s="298"/>
      <c r="I328" s="298"/>
      <c r="J328" s="298"/>
      <c r="K328" s="298"/>
      <c r="L328" s="298"/>
      <c r="M328" s="298"/>
      <c r="N328" s="298"/>
      <c r="O328" s="298"/>
      <c r="P328" s="298"/>
      <c r="Q328" s="97"/>
    </row>
    <row r="329" spans="1:17" ht="12.75" customHeight="1">
      <c r="A329" s="292"/>
      <c r="B329" s="266">
        <f t="shared" si="5"/>
        <v>37875</v>
      </c>
      <c r="C329" s="302"/>
      <c r="D329" s="140"/>
      <c r="E329" s="298"/>
      <c r="F329" s="298"/>
      <c r="G329" s="298"/>
      <c r="H329" s="298"/>
      <c r="I329" s="298"/>
      <c r="J329" s="298"/>
      <c r="K329" s="298"/>
      <c r="L329" s="298"/>
      <c r="M329" s="298"/>
      <c r="N329" s="298"/>
      <c r="O329" s="298"/>
      <c r="P329" s="298"/>
      <c r="Q329" s="97"/>
    </row>
    <row r="330" spans="1:17" ht="12.75" customHeight="1">
      <c r="A330" s="292"/>
      <c r="B330" s="266">
        <f t="shared" si="5"/>
        <v>37882</v>
      </c>
      <c r="C330" s="302"/>
      <c r="D330" s="140"/>
      <c r="E330" s="298"/>
      <c r="F330" s="298"/>
      <c r="G330" s="298"/>
      <c r="H330" s="298"/>
      <c r="I330" s="298"/>
      <c r="J330" s="298"/>
      <c r="K330" s="298"/>
      <c r="L330" s="298"/>
      <c r="M330" s="298"/>
      <c r="N330" s="298"/>
      <c r="O330" s="298"/>
      <c r="P330" s="298"/>
      <c r="Q330" s="97"/>
    </row>
    <row r="331" spans="1:17" ht="12.75" customHeight="1">
      <c r="A331" s="292"/>
      <c r="B331" s="266">
        <f t="shared" si="5"/>
        <v>37889</v>
      </c>
      <c r="C331" s="140"/>
      <c r="D331" s="140"/>
      <c r="E331" s="298"/>
      <c r="F331" s="298"/>
      <c r="G331" s="298"/>
      <c r="H331" s="298"/>
      <c r="I331" s="298"/>
      <c r="J331" s="298"/>
      <c r="K331" s="298"/>
      <c r="L331" s="298"/>
      <c r="M331" s="298"/>
      <c r="N331" s="298"/>
      <c r="O331" s="298"/>
      <c r="P331" s="298"/>
      <c r="Q331" s="97"/>
    </row>
    <row r="332" spans="1:17" ht="12.75" customHeight="1">
      <c r="A332" s="292"/>
      <c r="B332" s="266">
        <f t="shared" si="5"/>
        <v>37896</v>
      </c>
      <c r="C332" s="303">
        <v>37894</v>
      </c>
      <c r="D332" s="140"/>
      <c r="E332" s="288">
        <v>6.04</v>
      </c>
      <c r="F332" s="288"/>
      <c r="G332" s="288"/>
      <c r="H332" s="288"/>
      <c r="I332" s="288"/>
      <c r="J332" s="288"/>
      <c r="K332" s="288"/>
      <c r="L332" s="295"/>
      <c r="M332" s="295"/>
      <c r="N332" s="295"/>
      <c r="O332" s="295"/>
      <c r="P332" s="298"/>
      <c r="Q332" s="97"/>
    </row>
    <row r="333" spans="1:17" ht="12.75" customHeight="1">
      <c r="A333" s="292"/>
      <c r="B333" s="266">
        <f t="shared" si="5"/>
        <v>37903</v>
      </c>
      <c r="C333" s="303"/>
      <c r="D333" s="140"/>
      <c r="E333" s="288">
        <v>6.04</v>
      </c>
      <c r="F333" s="288"/>
      <c r="G333" s="288"/>
      <c r="H333" s="288"/>
      <c r="I333" s="288"/>
      <c r="J333" s="288"/>
      <c r="K333" s="288"/>
      <c r="L333" s="295"/>
      <c r="M333" s="295"/>
      <c r="N333" s="295"/>
      <c r="O333" s="295"/>
      <c r="P333" s="298"/>
      <c r="Q333" s="97"/>
    </row>
    <row r="334" spans="1:17" ht="12.75" customHeight="1">
      <c r="A334" s="292"/>
      <c r="B334" s="266">
        <f t="shared" si="5"/>
        <v>37910</v>
      </c>
      <c r="C334" s="303"/>
      <c r="D334" s="140"/>
      <c r="E334" s="288">
        <v>6.04</v>
      </c>
      <c r="F334" s="288"/>
      <c r="G334" s="288"/>
      <c r="H334" s="288"/>
      <c r="I334" s="288"/>
      <c r="J334" s="288"/>
      <c r="K334" s="288"/>
      <c r="L334" s="295"/>
      <c r="M334" s="295"/>
      <c r="N334" s="295"/>
      <c r="O334" s="295"/>
      <c r="P334" s="298"/>
      <c r="Q334" s="97"/>
    </row>
    <row r="335" spans="1:17" ht="12.75" customHeight="1">
      <c r="A335" s="292"/>
      <c r="B335" s="266">
        <f t="shared" si="5"/>
        <v>37917</v>
      </c>
      <c r="C335" s="303"/>
      <c r="D335" s="140"/>
      <c r="E335" s="288">
        <v>6.04</v>
      </c>
      <c r="F335" s="288"/>
      <c r="G335" s="288"/>
      <c r="H335" s="288"/>
      <c r="I335" s="288"/>
      <c r="J335" s="288"/>
      <c r="K335" s="288"/>
      <c r="L335" s="295"/>
      <c r="M335" s="295"/>
      <c r="N335" s="295"/>
      <c r="O335" s="295"/>
      <c r="P335" s="298"/>
      <c r="Q335" s="97"/>
    </row>
    <row r="336" spans="1:17" ht="12.75" customHeight="1">
      <c r="A336" s="292"/>
      <c r="B336" s="266">
        <f t="shared" si="5"/>
        <v>37924</v>
      </c>
      <c r="C336" s="303" t="s">
        <v>204</v>
      </c>
      <c r="D336" s="140"/>
      <c r="E336" s="288">
        <v>6.04</v>
      </c>
      <c r="F336" s="288"/>
      <c r="G336" s="288"/>
      <c r="H336" s="288"/>
      <c r="I336" s="288"/>
      <c r="J336" s="288"/>
      <c r="K336" s="288"/>
      <c r="L336" s="295"/>
      <c r="M336" s="295"/>
      <c r="N336" s="295"/>
      <c r="O336" s="295"/>
      <c r="P336" s="298"/>
      <c r="Q336" s="97"/>
    </row>
    <row r="337" spans="1:17" ht="12.75" customHeight="1">
      <c r="A337" s="292"/>
      <c r="B337" s="266">
        <f t="shared" si="5"/>
        <v>37931</v>
      </c>
      <c r="C337" s="303">
        <v>37925</v>
      </c>
      <c r="D337" s="140"/>
      <c r="E337" s="288">
        <v>6.06</v>
      </c>
      <c r="F337" s="288">
        <v>6.94</v>
      </c>
      <c r="G337" s="288"/>
      <c r="H337" s="288"/>
      <c r="I337" s="288"/>
      <c r="J337" s="288"/>
      <c r="K337" s="288"/>
      <c r="L337" s="295"/>
      <c r="M337" s="295"/>
      <c r="N337" s="295"/>
      <c r="O337" s="295"/>
      <c r="P337" s="298"/>
      <c r="Q337" s="97"/>
    </row>
    <row r="338" spans="1:17" ht="12.75" customHeight="1">
      <c r="A338" s="292"/>
      <c r="B338" s="266">
        <f t="shared" si="5"/>
        <v>37938</v>
      </c>
      <c r="C338" s="303"/>
      <c r="D338" s="140"/>
      <c r="E338" s="288">
        <v>6.06</v>
      </c>
      <c r="F338" s="288">
        <v>6.94</v>
      </c>
      <c r="G338" s="288"/>
      <c r="H338" s="288"/>
      <c r="I338" s="288"/>
      <c r="J338" s="288"/>
      <c r="K338" s="288"/>
      <c r="L338" s="295"/>
      <c r="M338" s="295"/>
      <c r="N338" s="295"/>
      <c r="O338" s="295"/>
      <c r="P338" s="298"/>
      <c r="Q338" s="97"/>
    </row>
    <row r="339" spans="1:17" ht="12.75" customHeight="1">
      <c r="A339" s="292"/>
      <c r="B339" s="266">
        <f t="shared" si="5"/>
        <v>37945</v>
      </c>
      <c r="C339" s="303"/>
      <c r="D339" s="140"/>
      <c r="E339" s="288">
        <v>6.06</v>
      </c>
      <c r="F339" s="288">
        <v>6.94</v>
      </c>
      <c r="G339" s="288"/>
      <c r="H339" s="288"/>
      <c r="I339" s="288"/>
      <c r="J339" s="288"/>
      <c r="K339" s="288"/>
      <c r="L339" s="295"/>
      <c r="M339" s="295"/>
      <c r="N339" s="295"/>
      <c r="O339" s="295"/>
      <c r="P339" s="298"/>
      <c r="Q339" s="97"/>
    </row>
    <row r="340" spans="1:17" ht="12.75" customHeight="1">
      <c r="A340" s="292"/>
      <c r="B340" s="266">
        <f t="shared" si="5"/>
        <v>37952</v>
      </c>
      <c r="C340" s="303"/>
      <c r="D340" s="140"/>
      <c r="E340" s="288">
        <v>6.06</v>
      </c>
      <c r="F340" s="288">
        <v>6.94</v>
      </c>
      <c r="G340" s="288"/>
      <c r="H340" s="288"/>
      <c r="I340" s="288"/>
      <c r="J340" s="288"/>
      <c r="K340" s="288"/>
      <c r="L340" s="295"/>
      <c r="M340" s="295"/>
      <c r="N340" s="295"/>
      <c r="O340" s="295"/>
      <c r="P340" s="298"/>
      <c r="Q340" s="97"/>
    </row>
    <row r="341" spans="1:17" ht="12.75" customHeight="1">
      <c r="A341" s="292"/>
      <c r="B341" s="266">
        <f t="shared" si="5"/>
        <v>37959</v>
      </c>
      <c r="C341" s="303">
        <v>37953</v>
      </c>
      <c r="D341" s="140"/>
      <c r="E341" s="288">
        <v>6.06</v>
      </c>
      <c r="F341" s="298">
        <v>6.61</v>
      </c>
      <c r="G341" s="288">
        <v>7.37</v>
      </c>
      <c r="H341" s="288"/>
      <c r="I341" s="288"/>
      <c r="J341" s="288"/>
      <c r="K341" s="288"/>
      <c r="L341" s="295"/>
      <c r="M341" s="295"/>
      <c r="N341" s="295"/>
      <c r="O341" s="295"/>
      <c r="P341" s="298"/>
      <c r="Q341" s="97"/>
    </row>
    <row r="342" spans="1:17" ht="12.75" customHeight="1">
      <c r="A342" s="292"/>
      <c r="B342" s="266">
        <f t="shared" si="5"/>
        <v>37966</v>
      </c>
      <c r="C342" s="303"/>
      <c r="D342" s="140"/>
      <c r="E342" s="288">
        <v>6.06</v>
      </c>
      <c r="F342" s="298">
        <v>6.61</v>
      </c>
      <c r="G342" s="288">
        <v>7.37</v>
      </c>
      <c r="H342" s="288"/>
      <c r="I342" s="288"/>
      <c r="J342" s="288"/>
      <c r="K342" s="288"/>
      <c r="L342" s="295"/>
      <c r="M342" s="295"/>
      <c r="N342" s="295"/>
      <c r="O342" s="295"/>
      <c r="P342" s="298"/>
      <c r="Q342" s="97"/>
    </row>
    <row r="343" spans="1:17" ht="12.75" customHeight="1">
      <c r="A343" s="292"/>
      <c r="B343" s="266">
        <f t="shared" si="5"/>
        <v>37973</v>
      </c>
      <c r="C343" s="303"/>
      <c r="D343" s="140"/>
      <c r="E343" s="288">
        <v>6.06</v>
      </c>
      <c r="F343" s="298">
        <v>6.61</v>
      </c>
      <c r="G343" s="288">
        <v>7.37</v>
      </c>
      <c r="H343" s="288"/>
      <c r="I343" s="288"/>
      <c r="J343" s="288"/>
      <c r="K343" s="288"/>
      <c r="L343" s="295"/>
      <c r="M343" s="295"/>
      <c r="N343" s="295"/>
      <c r="O343" s="295"/>
      <c r="P343" s="298"/>
      <c r="Q343" s="97"/>
    </row>
    <row r="344" spans="1:17" ht="12.75" customHeight="1">
      <c r="A344" s="292"/>
      <c r="B344" s="266">
        <f t="shared" si="5"/>
        <v>37980</v>
      </c>
      <c r="C344" s="303"/>
      <c r="D344" s="140"/>
      <c r="E344" s="288">
        <v>6.06</v>
      </c>
      <c r="F344" s="298">
        <v>6.61</v>
      </c>
      <c r="G344" s="288">
        <v>7.37</v>
      </c>
      <c r="H344" s="288"/>
      <c r="I344" s="288"/>
      <c r="J344" s="288"/>
      <c r="K344" s="288"/>
      <c r="L344" s="295"/>
      <c r="M344" s="295"/>
      <c r="N344" s="295"/>
      <c r="O344" s="295"/>
      <c r="P344" s="298"/>
      <c r="Q344" s="97"/>
    </row>
    <row r="345" spans="1:17" ht="12.75" customHeight="1">
      <c r="A345" s="18">
        <v>2004</v>
      </c>
      <c r="B345" s="266">
        <f t="shared" si="5"/>
        <v>37987</v>
      </c>
      <c r="C345" s="303">
        <v>37986</v>
      </c>
      <c r="D345" s="140"/>
      <c r="E345" s="288">
        <v>6.06</v>
      </c>
      <c r="F345" s="298">
        <v>6.61</v>
      </c>
      <c r="G345" s="288">
        <v>7.05</v>
      </c>
      <c r="H345" s="288">
        <v>7.29</v>
      </c>
      <c r="I345" s="288"/>
      <c r="J345" s="288"/>
      <c r="K345" s="288"/>
      <c r="L345" s="295"/>
      <c r="M345" s="295"/>
      <c r="N345" s="295"/>
      <c r="O345" s="295"/>
      <c r="P345" s="298"/>
      <c r="Q345" s="97"/>
    </row>
    <row r="346" spans="1:17" ht="12.75" customHeight="1">
      <c r="A346" s="292"/>
      <c r="B346" s="266">
        <f t="shared" si="5"/>
        <v>37994</v>
      </c>
      <c r="C346" s="303"/>
      <c r="D346" s="140"/>
      <c r="E346" s="288">
        <v>6.06</v>
      </c>
      <c r="F346" s="298">
        <v>6.61</v>
      </c>
      <c r="G346" s="288">
        <v>7.05</v>
      </c>
      <c r="H346" s="288">
        <v>7.29</v>
      </c>
      <c r="I346" s="288"/>
      <c r="J346" s="288"/>
      <c r="K346" s="288"/>
      <c r="L346" s="295"/>
      <c r="M346" s="295"/>
      <c r="N346" s="295"/>
      <c r="O346" s="295"/>
      <c r="P346" s="298"/>
      <c r="Q346" s="97"/>
    </row>
    <row r="347" spans="1:17" ht="12.75" customHeight="1">
      <c r="A347" s="292"/>
      <c r="B347" s="266">
        <f t="shared" si="5"/>
        <v>38001</v>
      </c>
      <c r="C347" s="303"/>
      <c r="D347" s="140"/>
      <c r="E347" s="288">
        <v>6.06</v>
      </c>
      <c r="F347" s="298">
        <v>6.61</v>
      </c>
      <c r="G347" s="288">
        <v>7.05</v>
      </c>
      <c r="H347" s="288">
        <v>7.29</v>
      </c>
      <c r="I347" s="288"/>
      <c r="J347" s="288"/>
      <c r="K347" s="288"/>
      <c r="L347" s="295"/>
      <c r="M347" s="295"/>
      <c r="N347" s="295"/>
      <c r="O347" s="295"/>
      <c r="P347" s="298"/>
      <c r="Q347" s="97"/>
    </row>
    <row r="348" spans="1:17" ht="12.75" customHeight="1">
      <c r="A348" s="292"/>
      <c r="B348" s="266">
        <f t="shared" si="5"/>
        <v>38008</v>
      </c>
      <c r="C348" s="303"/>
      <c r="D348" s="140"/>
      <c r="E348" s="288">
        <v>6.06</v>
      </c>
      <c r="F348" s="298">
        <v>6.61</v>
      </c>
      <c r="G348" s="288">
        <v>7.05</v>
      </c>
      <c r="H348" s="288">
        <v>7.29</v>
      </c>
      <c r="I348" s="288"/>
      <c r="J348" s="288"/>
      <c r="K348" s="288"/>
      <c r="L348" s="295"/>
      <c r="M348" s="295"/>
      <c r="N348" s="295"/>
      <c r="O348" s="295"/>
      <c r="P348" s="298"/>
      <c r="Q348" s="97"/>
    </row>
    <row r="349" spans="1:17" ht="12.75" customHeight="1">
      <c r="A349" s="292"/>
      <c r="B349" s="266">
        <f t="shared" si="5"/>
        <v>38015</v>
      </c>
      <c r="C349" s="303"/>
      <c r="D349" s="140"/>
      <c r="E349" s="288">
        <v>6.06</v>
      </c>
      <c r="F349" s="298">
        <v>6.61</v>
      </c>
      <c r="G349" s="288">
        <v>7.05</v>
      </c>
      <c r="H349" s="288">
        <v>7.29</v>
      </c>
      <c r="I349" s="288"/>
      <c r="J349" s="288"/>
      <c r="K349" s="288"/>
      <c r="L349" s="295"/>
      <c r="M349" s="295"/>
      <c r="N349" s="295"/>
      <c r="O349" s="295"/>
      <c r="P349" s="298"/>
      <c r="Q349" s="97"/>
    </row>
    <row r="350" spans="1:17" ht="12.75" customHeight="1">
      <c r="A350" s="292"/>
      <c r="B350" s="266">
        <f t="shared" si="5"/>
        <v>38022</v>
      </c>
      <c r="C350" s="303">
        <v>38016</v>
      </c>
      <c r="D350" s="140"/>
      <c r="E350" s="288">
        <v>6.06</v>
      </c>
      <c r="F350" s="298">
        <v>6.61</v>
      </c>
      <c r="G350" s="288">
        <v>7.05</v>
      </c>
      <c r="H350" s="288">
        <v>7.17</v>
      </c>
      <c r="I350" s="288">
        <v>7.82</v>
      </c>
      <c r="J350" s="288"/>
      <c r="K350" s="288"/>
      <c r="L350" s="295"/>
      <c r="M350" s="295"/>
      <c r="N350" s="295"/>
      <c r="O350" s="295"/>
      <c r="P350" s="298"/>
      <c r="Q350" s="97"/>
    </row>
    <row r="351" spans="1:17" ht="12.75" customHeight="1">
      <c r="A351" s="292"/>
      <c r="B351" s="266">
        <f t="shared" si="5"/>
        <v>38029</v>
      </c>
      <c r="C351" s="303"/>
      <c r="D351" s="140"/>
      <c r="E351" s="288">
        <v>6.06</v>
      </c>
      <c r="F351" s="298">
        <v>6.61</v>
      </c>
      <c r="G351" s="288">
        <v>7.05</v>
      </c>
      <c r="H351" s="288">
        <v>7.17</v>
      </c>
      <c r="I351" s="288">
        <v>7.82</v>
      </c>
      <c r="J351" s="288"/>
      <c r="K351" s="288"/>
      <c r="L351" s="295"/>
      <c r="M351" s="295"/>
      <c r="N351" s="295"/>
      <c r="O351" s="295"/>
      <c r="P351" s="298"/>
      <c r="Q351" s="97"/>
    </row>
    <row r="352" spans="1:17" ht="12.75" customHeight="1">
      <c r="A352" s="292"/>
      <c r="B352" s="266">
        <f t="shared" si="5"/>
        <v>38036</v>
      </c>
      <c r="C352" s="303"/>
      <c r="D352" s="140"/>
      <c r="E352" s="288">
        <v>6.06</v>
      </c>
      <c r="F352" s="298">
        <v>6.61</v>
      </c>
      <c r="G352" s="288">
        <v>7.05</v>
      </c>
      <c r="H352" s="288">
        <v>7.17</v>
      </c>
      <c r="I352" s="288">
        <v>7.82</v>
      </c>
      <c r="J352" s="288"/>
      <c r="K352" s="288"/>
      <c r="L352" s="295"/>
      <c r="M352" s="295"/>
      <c r="N352" s="295"/>
      <c r="O352" s="295"/>
      <c r="P352" s="298"/>
      <c r="Q352" s="97"/>
    </row>
    <row r="353" spans="1:17" ht="12.75" customHeight="1">
      <c r="A353" s="292"/>
      <c r="B353" s="266">
        <f t="shared" si="5"/>
        <v>38043</v>
      </c>
      <c r="C353" s="303"/>
      <c r="D353" s="140"/>
      <c r="E353" s="288">
        <v>6.06</v>
      </c>
      <c r="F353" s="298">
        <v>6.61</v>
      </c>
      <c r="G353" s="288">
        <v>7.05</v>
      </c>
      <c r="H353" s="288">
        <v>7.17</v>
      </c>
      <c r="I353" s="288">
        <v>7.82</v>
      </c>
      <c r="J353" s="288"/>
      <c r="K353" s="288"/>
      <c r="L353" s="295"/>
      <c r="M353" s="295"/>
      <c r="N353" s="295"/>
      <c r="O353" s="295"/>
      <c r="P353" s="295"/>
      <c r="Q353" s="97"/>
    </row>
    <row r="354" spans="1:17" ht="12.75" customHeight="1">
      <c r="A354" s="292"/>
      <c r="B354" s="266">
        <f t="shared" si="5"/>
        <v>38050</v>
      </c>
      <c r="C354" s="303">
        <v>38044</v>
      </c>
      <c r="D354" s="140"/>
      <c r="E354" s="288">
        <v>6.06</v>
      </c>
      <c r="F354" s="298">
        <v>6.61</v>
      </c>
      <c r="G354" s="288">
        <v>7.05</v>
      </c>
      <c r="H354" s="288">
        <v>7.17</v>
      </c>
      <c r="I354" s="288">
        <v>7.34</v>
      </c>
      <c r="J354" s="288">
        <v>7.99</v>
      </c>
      <c r="K354" s="288"/>
      <c r="L354" s="295"/>
      <c r="M354" s="295"/>
      <c r="N354" s="295"/>
      <c r="O354" s="295"/>
      <c r="P354" s="295"/>
      <c r="Q354" s="97"/>
    </row>
    <row r="355" spans="1:17" ht="12.75" customHeight="1">
      <c r="A355" s="292"/>
      <c r="B355" s="266">
        <f t="shared" si="5"/>
        <v>38057</v>
      </c>
      <c r="C355" s="303"/>
      <c r="D355" s="140"/>
      <c r="E355" s="288">
        <v>6.06</v>
      </c>
      <c r="F355" s="298">
        <v>6.61</v>
      </c>
      <c r="G355" s="288">
        <v>7.05</v>
      </c>
      <c r="H355" s="288">
        <v>7.17</v>
      </c>
      <c r="I355" s="288">
        <v>7.34</v>
      </c>
      <c r="J355" s="288">
        <v>7.99</v>
      </c>
      <c r="K355" s="288"/>
      <c r="L355" s="295"/>
      <c r="M355" s="295"/>
      <c r="N355" s="295"/>
      <c r="O355" s="295"/>
      <c r="P355" s="295"/>
      <c r="Q355" s="97"/>
    </row>
    <row r="356" spans="1:17" ht="12.75" customHeight="1">
      <c r="A356" s="292"/>
      <c r="B356" s="266">
        <f t="shared" si="5"/>
        <v>38064</v>
      </c>
      <c r="C356" s="303"/>
      <c r="D356" s="140"/>
      <c r="E356" s="288">
        <v>6.06</v>
      </c>
      <c r="F356" s="298">
        <v>6.61</v>
      </c>
      <c r="G356" s="288">
        <v>7.05</v>
      </c>
      <c r="H356" s="288">
        <v>7.17</v>
      </c>
      <c r="I356" s="288">
        <v>7.34</v>
      </c>
      <c r="J356" s="288">
        <v>7.99</v>
      </c>
      <c r="K356" s="288"/>
      <c r="L356" s="295"/>
      <c r="M356" s="295"/>
      <c r="N356" s="295"/>
      <c r="O356" s="295"/>
      <c r="P356" s="295"/>
      <c r="Q356" s="97"/>
    </row>
    <row r="357" spans="1:17" ht="12.75" customHeight="1">
      <c r="A357" s="292"/>
      <c r="B357" s="266">
        <f t="shared" si="5"/>
        <v>38071</v>
      </c>
      <c r="C357" s="303" t="s">
        <v>204</v>
      </c>
      <c r="D357" s="140"/>
      <c r="E357" s="288">
        <v>6.06</v>
      </c>
      <c r="F357" s="298">
        <v>6.61</v>
      </c>
      <c r="G357" s="288">
        <v>7.05</v>
      </c>
      <c r="H357" s="288">
        <v>7.17</v>
      </c>
      <c r="I357" s="288">
        <v>7.34</v>
      </c>
      <c r="J357" s="288">
        <v>7.99</v>
      </c>
      <c r="K357" s="288"/>
      <c r="L357" s="295"/>
      <c r="M357" s="295"/>
      <c r="N357" s="295"/>
      <c r="O357" s="295"/>
      <c r="P357" s="295"/>
      <c r="Q357" s="97"/>
    </row>
    <row r="358" spans="1:17" ht="12.75" customHeight="1">
      <c r="A358" s="292"/>
      <c r="B358" s="266">
        <f t="shared" si="5"/>
        <v>38078</v>
      </c>
      <c r="C358" s="303">
        <v>38076</v>
      </c>
      <c r="D358" s="140"/>
      <c r="E358" s="288">
        <v>6.06</v>
      </c>
      <c r="F358" s="298">
        <v>6.61</v>
      </c>
      <c r="G358" s="288">
        <v>7.05</v>
      </c>
      <c r="H358" s="288">
        <v>7.17</v>
      </c>
      <c r="I358" s="288">
        <v>7.34</v>
      </c>
      <c r="J358" s="288">
        <v>8.28</v>
      </c>
      <c r="K358" s="288">
        <v>9.56</v>
      </c>
      <c r="L358" s="295"/>
      <c r="M358" s="295"/>
      <c r="N358" s="295"/>
      <c r="O358" s="295"/>
      <c r="P358" s="295"/>
      <c r="Q358" s="97"/>
    </row>
    <row r="359" spans="1:17" ht="12.75" customHeight="1">
      <c r="A359" s="292"/>
      <c r="B359" s="266">
        <f t="shared" si="5"/>
        <v>38085</v>
      </c>
      <c r="C359" s="303"/>
      <c r="D359" s="140"/>
      <c r="E359" s="288">
        <v>6.06</v>
      </c>
      <c r="F359" s="298">
        <v>6.61</v>
      </c>
      <c r="G359" s="288">
        <v>7.05</v>
      </c>
      <c r="H359" s="288">
        <v>7.17</v>
      </c>
      <c r="I359" s="288">
        <v>7.34</v>
      </c>
      <c r="J359" s="288">
        <v>8.28</v>
      </c>
      <c r="K359" s="288">
        <v>9.56</v>
      </c>
      <c r="L359" s="295"/>
      <c r="M359" s="295"/>
      <c r="N359" s="295"/>
      <c r="O359" s="295"/>
      <c r="P359" s="295"/>
      <c r="Q359" s="97"/>
    </row>
    <row r="360" spans="1:17" ht="12.75" customHeight="1">
      <c r="A360" s="292"/>
      <c r="B360" s="266">
        <f t="shared" si="5"/>
        <v>38092</v>
      </c>
      <c r="C360" s="303"/>
      <c r="D360" s="140"/>
      <c r="E360" s="288">
        <v>6.06</v>
      </c>
      <c r="F360" s="298">
        <v>6.61</v>
      </c>
      <c r="G360" s="288">
        <v>7.05</v>
      </c>
      <c r="H360" s="288">
        <v>7.17</v>
      </c>
      <c r="I360" s="288">
        <v>7.34</v>
      </c>
      <c r="J360" s="288">
        <v>8.28</v>
      </c>
      <c r="K360" s="288">
        <v>9.56</v>
      </c>
      <c r="L360" s="295"/>
      <c r="M360" s="295"/>
      <c r="N360" s="295"/>
      <c r="O360" s="295"/>
      <c r="P360" s="295"/>
      <c r="Q360" s="97"/>
    </row>
    <row r="361" spans="1:17" ht="12.75" customHeight="1">
      <c r="A361" s="292"/>
      <c r="B361" s="266">
        <f t="shared" si="5"/>
        <v>38099</v>
      </c>
      <c r="C361" s="303"/>
      <c r="D361" s="140"/>
      <c r="E361" s="288">
        <v>6.06</v>
      </c>
      <c r="F361" s="298">
        <v>6.61</v>
      </c>
      <c r="G361" s="288">
        <v>7.05</v>
      </c>
      <c r="H361" s="288">
        <v>7.17</v>
      </c>
      <c r="I361" s="288">
        <v>7.34</v>
      </c>
      <c r="J361" s="288">
        <v>8.28</v>
      </c>
      <c r="K361" s="288">
        <v>9.56</v>
      </c>
      <c r="L361" s="295"/>
      <c r="M361" s="295"/>
      <c r="N361" s="295"/>
      <c r="O361" s="295"/>
      <c r="P361" s="295"/>
      <c r="Q361" s="97"/>
    </row>
    <row r="362" spans="1:17" ht="12.75" customHeight="1">
      <c r="A362" s="292"/>
      <c r="B362" s="266">
        <f t="shared" si="5"/>
        <v>38106</v>
      </c>
      <c r="C362" s="303"/>
      <c r="D362" s="140"/>
      <c r="E362" s="288">
        <v>6.06</v>
      </c>
      <c r="F362" s="298">
        <v>6.61</v>
      </c>
      <c r="G362" s="288">
        <v>7.05</v>
      </c>
      <c r="H362" s="288">
        <v>7.17</v>
      </c>
      <c r="I362" s="288">
        <v>7.34</v>
      </c>
      <c r="J362" s="288">
        <v>8.28</v>
      </c>
      <c r="K362" s="288">
        <v>9.56</v>
      </c>
      <c r="L362" s="304"/>
      <c r="M362" s="295"/>
      <c r="N362" s="295"/>
      <c r="O362" s="295"/>
      <c r="P362" s="295"/>
      <c r="Q362" s="97"/>
    </row>
    <row r="363" spans="1:17" ht="12.75" customHeight="1">
      <c r="A363" s="292"/>
      <c r="B363" s="266">
        <f t="shared" si="5"/>
        <v>38113</v>
      </c>
      <c r="C363" s="303">
        <v>38107</v>
      </c>
      <c r="D363" s="140"/>
      <c r="E363" s="288">
        <v>6.06</v>
      </c>
      <c r="F363" s="298">
        <v>6.61</v>
      </c>
      <c r="G363" s="288">
        <v>7.05</v>
      </c>
      <c r="H363" s="288">
        <v>7.17</v>
      </c>
      <c r="I363" s="288">
        <v>7.34</v>
      </c>
      <c r="J363" s="288">
        <v>8.28</v>
      </c>
      <c r="K363" s="288">
        <v>9.27</v>
      </c>
      <c r="L363" s="304">
        <v>9.54</v>
      </c>
      <c r="M363" s="295"/>
      <c r="N363" s="295"/>
      <c r="O363" s="295"/>
      <c r="P363" s="295"/>
      <c r="Q363" s="97"/>
    </row>
    <row r="364" spans="1:17" ht="12.75" customHeight="1">
      <c r="A364" s="292"/>
      <c r="B364" s="266">
        <f t="shared" si="5"/>
        <v>38120</v>
      </c>
      <c r="C364" s="303"/>
      <c r="D364" s="140"/>
      <c r="E364" s="288">
        <v>6.06</v>
      </c>
      <c r="F364" s="298">
        <v>6.61</v>
      </c>
      <c r="G364" s="288">
        <v>7.05</v>
      </c>
      <c r="H364" s="288">
        <v>7.17</v>
      </c>
      <c r="I364" s="288">
        <v>7.34</v>
      </c>
      <c r="J364" s="288">
        <v>8.28</v>
      </c>
      <c r="K364" s="288">
        <v>9.27</v>
      </c>
      <c r="L364" s="304">
        <v>9.54</v>
      </c>
      <c r="M364" s="295"/>
      <c r="N364" s="295"/>
      <c r="O364" s="295"/>
      <c r="P364" s="295"/>
      <c r="Q364" s="97"/>
    </row>
    <row r="365" spans="1:17" ht="12.75" customHeight="1">
      <c r="A365" s="292"/>
      <c r="B365" s="266">
        <f t="shared" si="5"/>
        <v>38127</v>
      </c>
      <c r="C365" s="303"/>
      <c r="D365" s="140"/>
      <c r="E365" s="288">
        <v>6.06</v>
      </c>
      <c r="F365" s="298">
        <v>6.61</v>
      </c>
      <c r="G365" s="288">
        <v>7.05</v>
      </c>
      <c r="H365" s="288">
        <v>7.17</v>
      </c>
      <c r="I365" s="288">
        <v>7.34</v>
      </c>
      <c r="J365" s="288">
        <v>8.28</v>
      </c>
      <c r="K365" s="288">
        <v>9.27</v>
      </c>
      <c r="L365" s="304">
        <v>9.54</v>
      </c>
      <c r="M365" s="295"/>
      <c r="N365" s="295"/>
      <c r="O365" s="295"/>
      <c r="P365" s="295"/>
      <c r="Q365" s="97"/>
    </row>
    <row r="366" spans="1:17" ht="12.75" customHeight="1">
      <c r="A366" s="292"/>
      <c r="B366" s="266">
        <f t="shared" si="5"/>
        <v>38134</v>
      </c>
      <c r="C366" s="303"/>
      <c r="D366" s="140"/>
      <c r="E366" s="288">
        <v>6.06</v>
      </c>
      <c r="F366" s="298">
        <v>6.61</v>
      </c>
      <c r="G366" s="288">
        <v>7.05</v>
      </c>
      <c r="H366" s="288">
        <v>7.17</v>
      </c>
      <c r="I366" s="288">
        <v>7.34</v>
      </c>
      <c r="J366" s="288">
        <v>8.28</v>
      </c>
      <c r="K366" s="288">
        <v>9.27</v>
      </c>
      <c r="L366" s="304">
        <v>9.54</v>
      </c>
      <c r="M366" s="295"/>
      <c r="N366" s="295"/>
      <c r="O366" s="295"/>
      <c r="P366" s="295"/>
      <c r="Q366" s="97"/>
    </row>
    <row r="367" spans="1:17" ht="12.75" customHeight="1">
      <c r="A367" s="292"/>
      <c r="B367" s="266">
        <f t="shared" si="5"/>
        <v>38141</v>
      </c>
      <c r="C367" s="303">
        <v>38135</v>
      </c>
      <c r="D367" s="140"/>
      <c r="E367" s="288">
        <v>6.06</v>
      </c>
      <c r="F367" s="298">
        <v>6.61</v>
      </c>
      <c r="G367" s="288">
        <v>7.05</v>
      </c>
      <c r="H367" s="288">
        <v>7.17</v>
      </c>
      <c r="I367" s="288">
        <v>7.34</v>
      </c>
      <c r="J367" s="288">
        <v>8.28</v>
      </c>
      <c r="K367" s="288">
        <v>9.27</v>
      </c>
      <c r="L367" s="304">
        <v>9.62</v>
      </c>
      <c r="M367" s="295">
        <v>9.6</v>
      </c>
      <c r="N367" s="295"/>
      <c r="O367" s="295"/>
      <c r="P367" s="295"/>
      <c r="Q367" s="97"/>
    </row>
    <row r="368" spans="1:17" ht="12.75" customHeight="1">
      <c r="A368" s="292"/>
      <c r="B368" s="266">
        <f t="shared" si="5"/>
        <v>38148</v>
      </c>
      <c r="C368" s="303"/>
      <c r="D368" s="140"/>
      <c r="E368" s="288">
        <v>6.06</v>
      </c>
      <c r="F368" s="298">
        <v>6.61</v>
      </c>
      <c r="G368" s="288">
        <v>7.05</v>
      </c>
      <c r="H368" s="288">
        <v>7.17</v>
      </c>
      <c r="I368" s="288">
        <v>7.34</v>
      </c>
      <c r="J368" s="288">
        <v>8.28</v>
      </c>
      <c r="K368" s="288">
        <v>9.27</v>
      </c>
      <c r="L368" s="304">
        <v>9.62</v>
      </c>
      <c r="M368" s="295">
        <v>9.6</v>
      </c>
      <c r="N368" s="295"/>
      <c r="O368" s="295"/>
      <c r="P368" s="295"/>
      <c r="Q368" s="97"/>
    </row>
    <row r="369" spans="1:17" ht="12.75" customHeight="1">
      <c r="A369" s="292"/>
      <c r="B369" s="266">
        <f t="shared" si="5"/>
        <v>38155</v>
      </c>
      <c r="C369" s="303"/>
      <c r="D369" s="140"/>
      <c r="E369" s="288">
        <v>6.06</v>
      </c>
      <c r="F369" s="298">
        <v>6.61</v>
      </c>
      <c r="G369" s="288">
        <v>7.05</v>
      </c>
      <c r="H369" s="288">
        <v>7.17</v>
      </c>
      <c r="I369" s="288">
        <v>7.34</v>
      </c>
      <c r="J369" s="288">
        <v>8.28</v>
      </c>
      <c r="K369" s="288">
        <v>9.27</v>
      </c>
      <c r="L369" s="304">
        <v>9.62</v>
      </c>
      <c r="M369" s="295">
        <v>9.6</v>
      </c>
      <c r="N369" s="295"/>
      <c r="O369" s="295"/>
      <c r="P369" s="295"/>
      <c r="Q369" s="97"/>
    </row>
    <row r="370" spans="1:17" ht="12.75" customHeight="1">
      <c r="A370" s="292"/>
      <c r="B370" s="266">
        <f t="shared" si="5"/>
        <v>38162</v>
      </c>
      <c r="C370" s="303"/>
      <c r="D370" s="140"/>
      <c r="E370" s="288">
        <v>6.06</v>
      </c>
      <c r="F370" s="298">
        <v>6.61</v>
      </c>
      <c r="G370" s="288">
        <v>7.05</v>
      </c>
      <c r="H370" s="288">
        <v>7.17</v>
      </c>
      <c r="I370" s="288">
        <v>7.34</v>
      </c>
      <c r="J370" s="288">
        <v>8.28</v>
      </c>
      <c r="K370" s="288">
        <v>9.27</v>
      </c>
      <c r="L370" s="304">
        <v>9.62</v>
      </c>
      <c r="M370" s="295">
        <v>9.6</v>
      </c>
      <c r="N370" s="295"/>
      <c r="O370" s="295"/>
      <c r="P370" s="295"/>
      <c r="Q370" s="97"/>
    </row>
    <row r="371" spans="1:17" ht="12.75" customHeight="1">
      <c r="A371" s="292"/>
      <c r="B371" s="266">
        <f t="shared" si="5"/>
        <v>38169</v>
      </c>
      <c r="C371" s="303">
        <v>38167</v>
      </c>
      <c r="D371" s="140"/>
      <c r="E371" s="288">
        <v>6.06</v>
      </c>
      <c r="F371" s="298">
        <v>6.61</v>
      </c>
      <c r="G371" s="288">
        <v>7.05</v>
      </c>
      <c r="H371" s="288">
        <v>7.17</v>
      </c>
      <c r="I371" s="288">
        <v>7.34</v>
      </c>
      <c r="J371" s="288">
        <v>8.28</v>
      </c>
      <c r="K371" s="288">
        <v>9.27</v>
      </c>
      <c r="L371" s="304">
        <v>9.62</v>
      </c>
      <c r="M371" s="295">
        <v>9.57</v>
      </c>
      <c r="N371" s="295">
        <v>8.72</v>
      </c>
      <c r="O371" s="295"/>
      <c r="P371" s="295"/>
      <c r="Q371" s="97"/>
    </row>
    <row r="372" spans="1:17" ht="12.75" customHeight="1">
      <c r="A372" s="292"/>
      <c r="B372" s="266">
        <f t="shared" si="5"/>
        <v>38176</v>
      </c>
      <c r="C372" s="303"/>
      <c r="D372" s="140"/>
      <c r="E372" s="288">
        <v>6.06</v>
      </c>
      <c r="F372" s="298">
        <v>6.61</v>
      </c>
      <c r="G372" s="288">
        <v>7.05</v>
      </c>
      <c r="H372" s="288">
        <v>7.17</v>
      </c>
      <c r="I372" s="288">
        <v>7.34</v>
      </c>
      <c r="J372" s="288">
        <v>8.28</v>
      </c>
      <c r="K372" s="288">
        <v>9.27</v>
      </c>
      <c r="L372" s="304">
        <v>9.62</v>
      </c>
      <c r="M372" s="295">
        <v>9.57</v>
      </c>
      <c r="N372" s="295">
        <v>8.72</v>
      </c>
      <c r="O372" s="295"/>
      <c r="P372" s="295"/>
      <c r="Q372" s="97"/>
    </row>
    <row r="373" spans="1:17" ht="12.75" customHeight="1">
      <c r="A373" s="292"/>
      <c r="B373" s="266">
        <f t="shared" si="5"/>
        <v>38183</v>
      </c>
      <c r="C373" s="303"/>
      <c r="D373" s="140"/>
      <c r="E373" s="288">
        <v>6.06</v>
      </c>
      <c r="F373" s="298">
        <v>6.61</v>
      </c>
      <c r="G373" s="288">
        <v>7.05</v>
      </c>
      <c r="H373" s="288">
        <v>7.17</v>
      </c>
      <c r="I373" s="288">
        <v>7.34</v>
      </c>
      <c r="J373" s="288">
        <v>8.28</v>
      </c>
      <c r="K373" s="288">
        <v>9.27</v>
      </c>
      <c r="L373" s="304">
        <v>9.62</v>
      </c>
      <c r="M373" s="295">
        <v>9.57</v>
      </c>
      <c r="N373" s="295">
        <v>8.72</v>
      </c>
      <c r="O373" s="295"/>
      <c r="P373" s="295"/>
      <c r="Q373" s="97"/>
    </row>
    <row r="374" spans="1:17" ht="12.75" customHeight="1">
      <c r="A374" s="292"/>
      <c r="B374" s="266">
        <f t="shared" si="5"/>
        <v>38190</v>
      </c>
      <c r="C374" s="303"/>
      <c r="D374" s="140"/>
      <c r="E374" s="288">
        <v>6.06</v>
      </c>
      <c r="F374" s="298">
        <v>6.61</v>
      </c>
      <c r="G374" s="288">
        <v>7.05</v>
      </c>
      <c r="H374" s="288">
        <v>7.17</v>
      </c>
      <c r="I374" s="288">
        <v>7.34</v>
      </c>
      <c r="J374" s="288">
        <v>8.28</v>
      </c>
      <c r="K374" s="288">
        <v>9.27</v>
      </c>
      <c r="L374" s="304">
        <v>9.62</v>
      </c>
      <c r="M374" s="295">
        <v>9.57</v>
      </c>
      <c r="N374" s="295">
        <v>8.72</v>
      </c>
      <c r="O374" s="295"/>
      <c r="P374" s="295"/>
      <c r="Q374" s="97"/>
    </row>
    <row r="375" spans="1:17" ht="12.75" customHeight="1">
      <c r="A375" s="292"/>
      <c r="B375" s="266">
        <f t="shared" si="5"/>
        <v>38197</v>
      </c>
      <c r="C375" s="303"/>
      <c r="D375" s="140"/>
      <c r="E375" s="288">
        <v>6.06</v>
      </c>
      <c r="F375" s="298">
        <v>6.61</v>
      </c>
      <c r="G375" s="288">
        <v>7.05</v>
      </c>
      <c r="H375" s="288">
        <v>7.17</v>
      </c>
      <c r="I375" s="288">
        <v>7.34</v>
      </c>
      <c r="J375" s="288">
        <v>8.28</v>
      </c>
      <c r="K375" s="288">
        <v>9.27</v>
      </c>
      <c r="L375" s="304">
        <v>9.62</v>
      </c>
      <c r="M375" s="295">
        <v>9.57</v>
      </c>
      <c r="N375" s="295">
        <v>8.72</v>
      </c>
      <c r="O375" s="295"/>
      <c r="P375" s="295"/>
      <c r="Q375" s="97"/>
    </row>
    <row r="376" spans="1:17" ht="12.75" customHeight="1">
      <c r="A376" s="292"/>
      <c r="B376" s="266">
        <f>B375+7</f>
        <v>38204</v>
      </c>
      <c r="C376" s="303">
        <v>38198</v>
      </c>
      <c r="D376" s="140"/>
      <c r="E376" s="288">
        <v>6.06</v>
      </c>
      <c r="F376" s="298">
        <v>6.61</v>
      </c>
      <c r="G376" s="288">
        <v>7.05</v>
      </c>
      <c r="H376" s="288">
        <v>7.17</v>
      </c>
      <c r="I376" s="288">
        <v>7.34</v>
      </c>
      <c r="J376" s="288">
        <v>8.28</v>
      </c>
      <c r="K376" s="288">
        <v>9.27</v>
      </c>
      <c r="L376" s="304">
        <v>9.62</v>
      </c>
      <c r="M376" s="295">
        <v>9.57</v>
      </c>
      <c r="N376" s="295">
        <v>9.05</v>
      </c>
      <c r="O376" s="295">
        <v>8.21</v>
      </c>
      <c r="P376" s="295"/>
      <c r="Q376" s="97"/>
    </row>
    <row r="377" spans="1:17" ht="12.75" customHeight="1">
      <c r="A377" s="292"/>
      <c r="B377" s="266">
        <f>B376+7</f>
        <v>38211</v>
      </c>
      <c r="C377" s="303"/>
      <c r="D377" s="140"/>
      <c r="E377" s="288">
        <v>6.06</v>
      </c>
      <c r="F377" s="298">
        <v>6.61</v>
      </c>
      <c r="G377" s="288">
        <v>7.05</v>
      </c>
      <c r="H377" s="288">
        <v>7.17</v>
      </c>
      <c r="I377" s="288">
        <v>7.34</v>
      </c>
      <c r="J377" s="288">
        <v>8.28</v>
      </c>
      <c r="K377" s="288">
        <v>9.27</v>
      </c>
      <c r="L377" s="304">
        <v>9.62</v>
      </c>
      <c r="M377" s="295">
        <v>9.57</v>
      </c>
      <c r="N377" s="295">
        <v>9.05</v>
      </c>
      <c r="O377" s="295">
        <v>8.21</v>
      </c>
      <c r="P377" s="295"/>
      <c r="Q377" s="97"/>
    </row>
    <row r="378" spans="1:17" ht="12.75" customHeight="1">
      <c r="A378" s="292"/>
      <c r="B378" s="266">
        <f>B377+7</f>
        <v>38218</v>
      </c>
      <c r="C378" s="303"/>
      <c r="D378" s="140"/>
      <c r="E378" s="288">
        <v>6.06</v>
      </c>
      <c r="F378" s="298">
        <v>6.61</v>
      </c>
      <c r="G378" s="288">
        <v>7.05</v>
      </c>
      <c r="H378" s="288">
        <v>7.17</v>
      </c>
      <c r="I378" s="288">
        <v>7.34</v>
      </c>
      <c r="J378" s="288">
        <v>8.28</v>
      </c>
      <c r="K378" s="288">
        <v>9.27</v>
      </c>
      <c r="L378" s="304">
        <v>9.62</v>
      </c>
      <c r="M378" s="295">
        <v>9.57</v>
      </c>
      <c r="N378" s="295">
        <v>9.05</v>
      </c>
      <c r="O378" s="295">
        <v>8.21</v>
      </c>
      <c r="P378" s="295"/>
      <c r="Q378" s="97"/>
    </row>
    <row r="379" spans="1:17" ht="12.75" customHeight="1">
      <c r="A379" s="293"/>
      <c r="B379" s="277">
        <f>B378+7</f>
        <v>38225</v>
      </c>
      <c r="C379" s="305"/>
      <c r="D379" s="98"/>
      <c r="E379" s="288">
        <v>6.06</v>
      </c>
      <c r="F379" s="298">
        <v>6.61</v>
      </c>
      <c r="G379" s="288">
        <v>7.05</v>
      </c>
      <c r="H379" s="288">
        <v>7.17</v>
      </c>
      <c r="I379" s="288">
        <v>7.34</v>
      </c>
      <c r="J379" s="288">
        <v>8.28</v>
      </c>
      <c r="K379" s="288">
        <v>9.27</v>
      </c>
      <c r="L379" s="304">
        <v>9.62</v>
      </c>
      <c r="M379" s="295">
        <v>9.57</v>
      </c>
      <c r="N379" s="295">
        <v>9.05</v>
      </c>
      <c r="O379" s="295">
        <v>8.21</v>
      </c>
      <c r="P379" s="295"/>
      <c r="Q379" s="97" t="s">
        <v>133</v>
      </c>
    </row>
    <row r="380" spans="1:17" ht="12.75" customHeight="1" thickBot="1">
      <c r="A380" s="294"/>
      <c r="B380" s="301"/>
      <c r="C380" s="306"/>
      <c r="D380" s="148"/>
      <c r="E380" s="307"/>
      <c r="F380" s="297"/>
      <c r="G380" s="307"/>
      <c r="H380" s="307"/>
      <c r="I380" s="307"/>
      <c r="J380" s="307"/>
      <c r="K380" s="307"/>
      <c r="L380" s="308"/>
      <c r="M380" s="297"/>
      <c r="N380" s="297"/>
      <c r="O380" s="297"/>
      <c r="P380" s="297"/>
      <c r="Q380" s="97"/>
    </row>
    <row r="381" spans="1:16" ht="12.75" customHeight="1">
      <c r="A381" s="261" t="s">
        <v>108</v>
      </c>
      <c r="B381" s="147"/>
      <c r="C381" s="147"/>
      <c r="D381" s="147"/>
      <c r="E381" s="147"/>
      <c r="F381" s="147"/>
      <c r="G381" s="147"/>
      <c r="H381" s="147"/>
      <c r="I381" s="147"/>
      <c r="J381" s="147"/>
      <c r="K381" s="147"/>
      <c r="L381" s="147"/>
      <c r="M381" s="147"/>
      <c r="N381" s="147"/>
      <c r="O381" s="147"/>
      <c r="P381" s="147"/>
    </row>
    <row r="382" spans="1:16" ht="12.75" customHeight="1">
      <c r="A382" s="147" t="s">
        <v>109</v>
      </c>
      <c r="B382" s="147"/>
      <c r="C382" s="147"/>
      <c r="D382" s="147"/>
      <c r="E382" s="147"/>
      <c r="F382" s="147"/>
      <c r="G382" s="147"/>
      <c r="H382" s="147"/>
      <c r="I382" s="147"/>
      <c r="J382" s="147"/>
      <c r="K382" s="147"/>
      <c r="L382" s="147"/>
      <c r="M382" s="147"/>
      <c r="N382" s="147"/>
      <c r="O382" s="147"/>
      <c r="P382" s="147"/>
    </row>
    <row r="383" spans="1:17" ht="12.75" customHeight="1">
      <c r="A383" s="97"/>
      <c r="B383" s="97"/>
      <c r="C383" s="97"/>
      <c r="D383" s="97"/>
      <c r="E383" s="97"/>
      <c r="F383" s="97"/>
      <c r="G383" s="97"/>
      <c r="H383" s="97"/>
      <c r="I383" s="97"/>
      <c r="J383" s="97"/>
      <c r="K383" s="97"/>
      <c r="L383" s="97"/>
      <c r="M383" s="97"/>
      <c r="N383" s="97"/>
      <c r="O383" s="97"/>
      <c r="P383" s="97"/>
      <c r="Q383" s="97"/>
    </row>
    <row r="384" spans="1:17" ht="12.75" customHeight="1">
      <c r="A384" s="97"/>
      <c r="B384" s="97"/>
      <c r="C384" s="97"/>
      <c r="D384" s="97"/>
      <c r="E384" s="97"/>
      <c r="F384" s="97"/>
      <c r="G384" s="97"/>
      <c r="H384" s="97"/>
      <c r="I384" s="97"/>
      <c r="J384" s="97"/>
      <c r="K384" s="97"/>
      <c r="L384" s="97"/>
      <c r="M384" s="97"/>
      <c r="N384" s="97"/>
      <c r="O384" s="97"/>
      <c r="P384" s="97"/>
      <c r="Q384" s="97"/>
    </row>
    <row r="385" spans="1:17" ht="12.75" customHeight="1" thickBot="1">
      <c r="A385" s="11" t="s">
        <v>310</v>
      </c>
      <c r="B385" s="11"/>
      <c r="C385" s="11"/>
      <c r="D385" s="11"/>
      <c r="E385" s="11"/>
      <c r="F385" s="11"/>
      <c r="G385" s="96"/>
      <c r="H385" s="96"/>
      <c r="I385" s="96"/>
      <c r="J385" s="96"/>
      <c r="K385" s="96"/>
      <c r="L385" s="96"/>
      <c r="M385" s="96"/>
      <c r="N385" s="96"/>
      <c r="O385" s="97"/>
      <c r="P385" s="97"/>
      <c r="Q385" s="97"/>
    </row>
    <row r="386" spans="1:17" ht="12.75" customHeight="1" thickBot="1">
      <c r="A386" s="140" t="s">
        <v>252</v>
      </c>
      <c r="B386" s="140"/>
      <c r="C386" s="140"/>
      <c r="D386" s="140"/>
      <c r="E386" s="140"/>
      <c r="F386" s="140"/>
      <c r="G386" s="140"/>
      <c r="H386" s="140" t="s">
        <v>311</v>
      </c>
      <c r="I386" s="140"/>
      <c r="J386" s="140"/>
      <c r="K386" s="140"/>
      <c r="L386" s="140"/>
      <c r="M386" s="140"/>
      <c r="N386" s="96"/>
      <c r="O386" s="97"/>
      <c r="P386" s="97"/>
      <c r="Q386" s="97"/>
    </row>
    <row r="387" spans="1:17" ht="12.75" customHeight="1" thickBot="1">
      <c r="A387" s="148" t="s">
        <v>312</v>
      </c>
      <c r="B387" s="410" t="s">
        <v>251</v>
      </c>
      <c r="C387" s="410" t="s">
        <v>193</v>
      </c>
      <c r="D387" s="410" t="s">
        <v>194</v>
      </c>
      <c r="E387" s="410" t="s">
        <v>195</v>
      </c>
      <c r="F387" s="410" t="s">
        <v>196</v>
      </c>
      <c r="G387" s="410" t="s">
        <v>197</v>
      </c>
      <c r="H387" s="410" t="s">
        <v>198</v>
      </c>
      <c r="I387" s="410" t="s">
        <v>199</v>
      </c>
      <c r="J387" s="410" t="s">
        <v>200</v>
      </c>
      <c r="K387" s="410" t="s">
        <v>201</v>
      </c>
      <c r="L387" s="410" t="s">
        <v>202</v>
      </c>
      <c r="M387" s="410" t="s">
        <v>203</v>
      </c>
      <c r="N387" s="411" t="s">
        <v>258</v>
      </c>
      <c r="O387" s="97"/>
      <c r="P387" s="97"/>
      <c r="Q387" s="97"/>
    </row>
    <row r="388" spans="1:17" ht="12.75" customHeight="1">
      <c r="A388" s="97"/>
      <c r="B388" s="97"/>
      <c r="C388" s="97"/>
      <c r="D388" s="97"/>
      <c r="E388" s="97"/>
      <c r="F388" s="97"/>
      <c r="G388" s="97"/>
      <c r="H388" s="97" t="s">
        <v>313</v>
      </c>
      <c r="I388" s="97"/>
      <c r="J388" s="97"/>
      <c r="K388" s="97"/>
      <c r="L388" s="97"/>
      <c r="M388" s="97"/>
      <c r="N388" s="97"/>
      <c r="O388" s="97"/>
      <c r="P388" s="97"/>
      <c r="Q388" s="97"/>
    </row>
    <row r="389" spans="1:17" ht="12.75" customHeight="1">
      <c r="A389" s="374" t="s">
        <v>253</v>
      </c>
      <c r="B389" s="394">
        <v>5.32</v>
      </c>
      <c r="C389" s="394">
        <v>4.92</v>
      </c>
      <c r="D389" s="394">
        <v>4.45</v>
      </c>
      <c r="E389" s="394">
        <v>4.28</v>
      </c>
      <c r="F389" s="394">
        <v>4.46</v>
      </c>
      <c r="G389" s="394">
        <v>4.5</v>
      </c>
      <c r="H389" s="394">
        <v>4.46</v>
      </c>
      <c r="I389" s="394">
        <v>4.52</v>
      </c>
      <c r="J389" s="394">
        <v>4.87</v>
      </c>
      <c r="K389" s="394">
        <v>6.16</v>
      </c>
      <c r="L389" s="394">
        <v>6.73</v>
      </c>
      <c r="M389" s="394">
        <v>6.07</v>
      </c>
      <c r="N389" s="394">
        <v>4.92</v>
      </c>
      <c r="O389" s="97"/>
      <c r="P389" s="97"/>
      <c r="Q389" s="97"/>
    </row>
    <row r="390" spans="1:17" ht="12.75" customHeight="1">
      <c r="A390" s="374" t="s">
        <v>254</v>
      </c>
      <c r="B390" s="394">
        <v>6.65</v>
      </c>
      <c r="C390" s="394">
        <v>5.9</v>
      </c>
      <c r="D390" s="394">
        <v>6.11</v>
      </c>
      <c r="E390" s="394">
        <v>6.56</v>
      </c>
      <c r="F390" s="394">
        <v>6.81</v>
      </c>
      <c r="G390" s="394">
        <v>7.06</v>
      </c>
      <c r="H390" s="394">
        <v>7.83</v>
      </c>
      <c r="I390" s="394">
        <v>9.05</v>
      </c>
      <c r="J390" s="394">
        <v>9.24</v>
      </c>
      <c r="K390" s="394">
        <v>8.13</v>
      </c>
      <c r="L390" s="394">
        <v>6.52</v>
      </c>
      <c r="M390" s="394">
        <v>5.48</v>
      </c>
      <c r="N390" s="394">
        <v>6.81</v>
      </c>
      <c r="O390" s="97"/>
      <c r="P390" s="97"/>
      <c r="Q390" s="97"/>
    </row>
    <row r="391" spans="1:17" ht="12.75" customHeight="1">
      <c r="A391" s="374" t="s">
        <v>255</v>
      </c>
      <c r="B391" s="394">
        <v>5.17</v>
      </c>
      <c r="C391" s="394">
        <v>5.28</v>
      </c>
      <c r="D391" s="394">
        <v>5.61</v>
      </c>
      <c r="E391" s="394">
        <v>5.68</v>
      </c>
      <c r="F391" s="394">
        <v>5.75</v>
      </c>
      <c r="G391" s="394">
        <v>5.53</v>
      </c>
      <c r="H391" s="394">
        <v>6.2</v>
      </c>
      <c r="I391" s="394">
        <v>6.49</v>
      </c>
      <c r="J391" s="394">
        <v>6.77</v>
      </c>
      <c r="K391" s="394">
        <v>6.69</v>
      </c>
      <c r="L391" s="394">
        <v>6.4</v>
      </c>
      <c r="M391" s="394">
        <v>6.21</v>
      </c>
      <c r="N391" s="394">
        <v>5.88</v>
      </c>
      <c r="O391" s="97"/>
      <c r="P391" s="97"/>
      <c r="Q391" s="97"/>
    </row>
    <row r="392" spans="1:17" ht="12.75" customHeight="1">
      <c r="A392" s="374" t="s">
        <v>256</v>
      </c>
      <c r="B392" s="394">
        <v>6.2</v>
      </c>
      <c r="C392" s="394">
        <v>6.26</v>
      </c>
      <c r="D392" s="394">
        <v>6.41</v>
      </c>
      <c r="E392" s="394">
        <v>6.49</v>
      </c>
      <c r="F392" s="394">
        <v>6.58</v>
      </c>
      <c r="G392" s="394">
        <v>6.99</v>
      </c>
      <c r="H392" s="394">
        <v>7.16</v>
      </c>
      <c r="I392" s="394">
        <v>7.06</v>
      </c>
      <c r="J392" s="394">
        <v>7.06</v>
      </c>
      <c r="K392" s="394">
        <v>7.36</v>
      </c>
      <c r="L392" s="394">
        <v>7.36</v>
      </c>
      <c r="M392" s="394">
        <v>7.07</v>
      </c>
      <c r="N392" s="394">
        <v>6.66</v>
      </c>
      <c r="O392" s="97"/>
      <c r="P392" s="97"/>
      <c r="Q392" s="97"/>
    </row>
    <row r="393" spans="1:17" ht="12.75" customHeight="1">
      <c r="A393" s="374" t="s">
        <v>257</v>
      </c>
      <c r="B393" s="394">
        <v>6.81</v>
      </c>
      <c r="C393" s="394">
        <v>6.35</v>
      </c>
      <c r="D393" s="394">
        <v>6.3</v>
      </c>
      <c r="E393" s="394">
        <v>6.27</v>
      </c>
      <c r="F393" s="394">
        <v>6.39</v>
      </c>
      <c r="G393" s="394">
        <v>6.2</v>
      </c>
      <c r="H393" s="394">
        <v>5.94</v>
      </c>
      <c r="I393" s="394">
        <v>5.63</v>
      </c>
      <c r="J393" s="394">
        <v>5.76</v>
      </c>
      <c r="K393" s="394">
        <v>5.91</v>
      </c>
      <c r="L393" s="394">
        <v>6.75</v>
      </c>
      <c r="M393" s="394">
        <v>7.18</v>
      </c>
      <c r="N393" s="394">
        <v>6.29</v>
      </c>
      <c r="O393" s="97"/>
      <c r="P393" s="97"/>
      <c r="Q393" s="97"/>
    </row>
    <row r="394" spans="1:17" ht="12.75" customHeight="1">
      <c r="A394" s="374" t="s">
        <v>206</v>
      </c>
      <c r="B394" s="394">
        <v>7.59</v>
      </c>
      <c r="C394" s="394">
        <v>7.68</v>
      </c>
      <c r="D394" s="394">
        <v>8.18</v>
      </c>
      <c r="E394" s="394">
        <v>7.8</v>
      </c>
      <c r="F394" s="394">
        <v>7.8</v>
      </c>
      <c r="G394" s="394">
        <v>7.5</v>
      </c>
      <c r="H394" s="394">
        <v>7.59</v>
      </c>
      <c r="I394" s="394">
        <v>7.6</v>
      </c>
      <c r="J394" s="394">
        <v>7.4</v>
      </c>
      <c r="K394" s="394">
        <v>7.05</v>
      </c>
      <c r="L394" s="394">
        <v>7.13</v>
      </c>
      <c r="M394" s="394">
        <v>6.71</v>
      </c>
      <c r="N394" s="394">
        <v>7.6</v>
      </c>
      <c r="O394" s="97"/>
      <c r="P394" s="97"/>
      <c r="Q394" s="97"/>
    </row>
    <row r="395" spans="1:17" ht="12.75" customHeight="1">
      <c r="A395" s="374" t="s">
        <v>207</v>
      </c>
      <c r="B395" s="394">
        <v>6.21</v>
      </c>
      <c r="C395" s="394">
        <v>6.06</v>
      </c>
      <c r="D395" s="394">
        <v>6.04</v>
      </c>
      <c r="E395" s="394">
        <v>6</v>
      </c>
      <c r="F395" s="394">
        <v>6.13</v>
      </c>
      <c r="G395" s="394">
        <v>6.04</v>
      </c>
      <c r="H395" s="394">
        <v>5.99</v>
      </c>
      <c r="I395" s="394">
        <v>6.17</v>
      </c>
      <c r="J395" s="394">
        <v>6.27</v>
      </c>
      <c r="K395" s="394">
        <v>6.12</v>
      </c>
      <c r="L395" s="394">
        <v>5.99</v>
      </c>
      <c r="M395" s="394">
        <v>5.59</v>
      </c>
      <c r="N395" s="394">
        <v>6.07</v>
      </c>
      <c r="O395" s="97"/>
      <c r="P395" s="97"/>
      <c r="Q395" s="97"/>
    </row>
    <row r="396" spans="1:17" ht="12.75" customHeight="1">
      <c r="A396" s="374" t="s">
        <v>208</v>
      </c>
      <c r="B396" s="394">
        <v>5.22</v>
      </c>
      <c r="C396" s="394">
        <v>5.06</v>
      </c>
      <c r="D396" s="394">
        <v>5.34</v>
      </c>
      <c r="E396" s="394">
        <v>5.46</v>
      </c>
      <c r="F396" s="394">
        <v>5.56</v>
      </c>
      <c r="G396" s="394">
        <v>5.66</v>
      </c>
      <c r="H396" s="394">
        <v>5.82</v>
      </c>
      <c r="I396" s="394">
        <v>6.09</v>
      </c>
      <c r="J396" s="394">
        <v>6.06</v>
      </c>
      <c r="K396" s="394">
        <v>5.9</v>
      </c>
      <c r="L396" s="394">
        <v>6.27</v>
      </c>
      <c r="M396" s="394">
        <v>7.57</v>
      </c>
      <c r="N396" s="394">
        <v>5.71</v>
      </c>
      <c r="O396" s="97"/>
      <c r="P396" s="97"/>
      <c r="Q396" s="97"/>
    </row>
    <row r="397" spans="1:17" ht="12.75" customHeight="1">
      <c r="A397" s="374" t="s">
        <v>209</v>
      </c>
      <c r="B397" s="394">
        <v>8.28</v>
      </c>
      <c r="C397" s="394">
        <v>7.96</v>
      </c>
      <c r="D397" s="394">
        <v>7.81</v>
      </c>
      <c r="E397" s="394">
        <v>7.75</v>
      </c>
      <c r="F397" s="394">
        <v>7.85</v>
      </c>
      <c r="G397" s="394">
        <v>7.28</v>
      </c>
      <c r="H397" s="394">
        <v>7.68</v>
      </c>
      <c r="I397" s="394">
        <v>7.83</v>
      </c>
      <c r="J397" s="394">
        <v>8.12</v>
      </c>
      <c r="K397" s="394">
        <v>7.99</v>
      </c>
      <c r="L397" s="394">
        <v>6.95</v>
      </c>
      <c r="M397" s="394">
        <v>6.5</v>
      </c>
      <c r="N397" s="394">
        <v>7.83</v>
      </c>
      <c r="O397" s="97"/>
      <c r="P397" s="97"/>
      <c r="Q397" s="97"/>
    </row>
    <row r="398" spans="1:17" ht="12.75" customHeight="1">
      <c r="A398" s="374" t="s">
        <v>210</v>
      </c>
      <c r="B398" s="412">
        <v>6.09</v>
      </c>
      <c r="C398" s="412">
        <v>6.07</v>
      </c>
      <c r="D398" s="412">
        <v>6.01</v>
      </c>
      <c r="E398" s="412">
        <v>5.82</v>
      </c>
      <c r="F398" s="412">
        <v>5.91</v>
      </c>
      <c r="G398" s="412">
        <v>5.77</v>
      </c>
      <c r="H398" s="412">
        <v>5.88</v>
      </c>
      <c r="I398" s="412">
        <v>5.88</v>
      </c>
      <c r="J398" s="412">
        <v>5.7</v>
      </c>
      <c r="K398" s="412">
        <v>5.62</v>
      </c>
      <c r="L398" s="412">
        <v>5.42</v>
      </c>
      <c r="M398" s="412">
        <v>5.1</v>
      </c>
      <c r="N398" s="412">
        <v>5.84</v>
      </c>
      <c r="O398" s="97"/>
      <c r="P398" s="97"/>
      <c r="Q398" s="97"/>
    </row>
    <row r="399" spans="1:17" ht="12.75" customHeight="1">
      <c r="A399" s="374" t="s">
        <v>211</v>
      </c>
      <c r="B399" s="412">
        <v>4.99</v>
      </c>
      <c r="C399" s="412">
        <v>4.85</v>
      </c>
      <c r="D399" s="412">
        <v>4.92</v>
      </c>
      <c r="E399" s="412">
        <v>5.01</v>
      </c>
      <c r="F399" s="412">
        <v>5.16</v>
      </c>
      <c r="G399" s="412">
        <v>5.18</v>
      </c>
      <c r="H399" s="412">
        <v>5.23</v>
      </c>
      <c r="I399" s="412">
        <v>5.23</v>
      </c>
      <c r="J399" s="412">
        <v>5.25</v>
      </c>
      <c r="K399" s="412">
        <v>5.19</v>
      </c>
      <c r="L399" s="412">
        <v>5.11</v>
      </c>
      <c r="M399" s="412">
        <v>4.99</v>
      </c>
      <c r="N399" s="412">
        <v>5.05</v>
      </c>
      <c r="O399" s="97"/>
      <c r="P399" s="97"/>
      <c r="Q399" s="97"/>
    </row>
    <row r="400" spans="1:17" ht="12.75" customHeight="1">
      <c r="A400" s="374" t="s">
        <v>212</v>
      </c>
      <c r="B400" s="412">
        <v>4.85</v>
      </c>
      <c r="C400" s="412">
        <v>4.55</v>
      </c>
      <c r="D400" s="412">
        <v>4.64</v>
      </c>
      <c r="E400" s="412">
        <v>4.67</v>
      </c>
      <c r="F400" s="412">
        <v>4.7</v>
      </c>
      <c r="G400" s="412">
        <v>4.69</v>
      </c>
      <c r="H400" s="412">
        <v>4.73</v>
      </c>
      <c r="I400" s="412">
        <v>4.9</v>
      </c>
      <c r="J400" s="412">
        <v>5.2</v>
      </c>
      <c r="K400" s="412">
        <v>5.36</v>
      </c>
      <c r="L400" s="412">
        <v>5.25</v>
      </c>
      <c r="M400" s="412">
        <v>5.02</v>
      </c>
      <c r="N400" s="412">
        <v>4.78</v>
      </c>
      <c r="O400" s="97"/>
      <c r="P400" s="97"/>
      <c r="Q400" s="97"/>
    </row>
    <row r="401" spans="1:17" ht="12.75" customHeight="1">
      <c r="A401" s="374" t="s">
        <v>213</v>
      </c>
      <c r="B401" s="412">
        <v>5.02</v>
      </c>
      <c r="C401" s="412">
        <v>5.04</v>
      </c>
      <c r="D401" s="412">
        <v>5.36</v>
      </c>
      <c r="E401" s="412">
        <v>5.63</v>
      </c>
      <c r="F401" s="412">
        <v>5.73</v>
      </c>
      <c r="G401" s="412">
        <v>5.96</v>
      </c>
      <c r="H401" s="412">
        <v>6.05</v>
      </c>
      <c r="I401" s="412">
        <v>6.39</v>
      </c>
      <c r="J401" s="412">
        <v>6.98</v>
      </c>
      <c r="K401" s="412">
        <v>8.18</v>
      </c>
      <c r="L401" s="412">
        <v>8.5</v>
      </c>
      <c r="M401" s="412">
        <v>8.33</v>
      </c>
      <c r="N401" s="412">
        <v>5.88</v>
      </c>
      <c r="O401" s="97"/>
      <c r="P401" s="97"/>
      <c r="Q401" s="97"/>
    </row>
    <row r="402" spans="1:17" ht="12.75" customHeight="1">
      <c r="A402" s="374" t="s">
        <v>214</v>
      </c>
      <c r="B402" s="412">
        <v>7.93</v>
      </c>
      <c r="C402" s="412">
        <v>7.53</v>
      </c>
      <c r="D402" s="412">
        <v>7.43</v>
      </c>
      <c r="E402" s="412">
        <v>7.53</v>
      </c>
      <c r="F402" s="412">
        <v>7.69</v>
      </c>
      <c r="G402" s="412">
        <v>7.41</v>
      </c>
      <c r="H402" s="412">
        <v>7.51</v>
      </c>
      <c r="I402" s="412">
        <v>7.29</v>
      </c>
      <c r="J402" s="412">
        <v>7.2</v>
      </c>
      <c r="K402" s="412">
        <v>7.05</v>
      </c>
      <c r="L402" s="412">
        <v>6.83</v>
      </c>
      <c r="M402" s="412">
        <v>6.07</v>
      </c>
      <c r="N402" s="412">
        <v>7.42</v>
      </c>
      <c r="O402" s="97"/>
      <c r="P402" s="97"/>
      <c r="Q402" s="97"/>
    </row>
    <row r="403" spans="1:17" ht="12.75" customHeight="1">
      <c r="A403" s="374" t="s">
        <v>215</v>
      </c>
      <c r="B403" s="412">
        <v>5.7</v>
      </c>
      <c r="C403" s="412">
        <v>5.55</v>
      </c>
      <c r="D403" s="412">
        <v>5.66</v>
      </c>
      <c r="E403" s="412">
        <v>5.64</v>
      </c>
      <c r="F403" s="412">
        <v>5.65</v>
      </c>
      <c r="G403" s="412">
        <v>5.56</v>
      </c>
      <c r="H403" s="412">
        <v>5.65</v>
      </c>
      <c r="I403" s="412">
        <v>5.82</v>
      </c>
      <c r="J403" s="412">
        <v>5.97</v>
      </c>
      <c r="K403" s="412">
        <v>5.88</v>
      </c>
      <c r="L403" s="412">
        <v>5.97</v>
      </c>
      <c r="M403" s="412">
        <v>6</v>
      </c>
      <c r="N403" s="412">
        <v>5.69</v>
      </c>
      <c r="O403" s="97"/>
      <c r="P403" s="97"/>
      <c r="Q403" s="97"/>
    </row>
    <row r="404" spans="1:17" ht="12.75" customHeight="1">
      <c r="A404" s="374" t="s">
        <v>216</v>
      </c>
      <c r="B404" s="412">
        <v>5.99</v>
      </c>
      <c r="C404" s="412">
        <v>5.88</v>
      </c>
      <c r="D404" s="412">
        <v>5.78</v>
      </c>
      <c r="E404" s="412">
        <v>5.72</v>
      </c>
      <c r="F404" s="412">
        <v>5.71</v>
      </c>
      <c r="G404" s="412">
        <v>5.65</v>
      </c>
      <c r="H404" s="412">
        <v>5.76</v>
      </c>
      <c r="I404" s="412">
        <v>5.77</v>
      </c>
      <c r="J404" s="412">
        <v>5.67</v>
      </c>
      <c r="K404" s="412">
        <v>5.56</v>
      </c>
      <c r="L404" s="412">
        <v>5.36</v>
      </c>
      <c r="M404" s="412">
        <v>5.66</v>
      </c>
      <c r="N404" s="412">
        <v>5.74</v>
      </c>
      <c r="O404" s="97"/>
      <c r="P404" s="97"/>
      <c r="Q404" s="97"/>
    </row>
    <row r="405" spans="1:17" ht="12.75" customHeight="1">
      <c r="A405" s="374" t="s">
        <v>217</v>
      </c>
      <c r="B405" s="394">
        <v>5.64</v>
      </c>
      <c r="C405" s="394">
        <v>5.48</v>
      </c>
      <c r="D405" s="394">
        <v>5.48</v>
      </c>
      <c r="E405" s="394">
        <v>5.45</v>
      </c>
      <c r="F405" s="394">
        <v>5.54</v>
      </c>
      <c r="G405" s="412">
        <v>5.59</v>
      </c>
      <c r="H405" s="412">
        <v>5.67</v>
      </c>
      <c r="I405" s="412">
        <v>5.66</v>
      </c>
      <c r="J405" s="412">
        <v>5.87</v>
      </c>
      <c r="K405" s="412">
        <v>5.94</v>
      </c>
      <c r="L405" s="412">
        <v>5.59</v>
      </c>
      <c r="M405" s="412">
        <v>5.4</v>
      </c>
      <c r="N405" s="412">
        <v>5.58</v>
      </c>
      <c r="O405" s="97"/>
      <c r="P405" s="97"/>
      <c r="Q405" s="97"/>
    </row>
    <row r="406" spans="1:17" ht="12.75" customHeight="1">
      <c r="A406" s="374" t="s">
        <v>218</v>
      </c>
      <c r="B406" s="412">
        <v>5.36</v>
      </c>
      <c r="C406" s="412">
        <v>5.26</v>
      </c>
      <c r="D406" s="412">
        <v>5.36</v>
      </c>
      <c r="E406" s="412">
        <v>5.46</v>
      </c>
      <c r="F406" s="412">
        <v>5.58</v>
      </c>
      <c r="G406" s="412">
        <v>5.56</v>
      </c>
      <c r="H406" s="412">
        <v>5.65</v>
      </c>
      <c r="I406" s="412">
        <v>5.73</v>
      </c>
      <c r="J406" s="412">
        <v>5.81</v>
      </c>
      <c r="K406" s="412">
        <v>5.9</v>
      </c>
      <c r="L406" s="412">
        <v>6.56</v>
      </c>
      <c r="M406" s="412">
        <v>6.21</v>
      </c>
      <c r="N406" s="412">
        <v>5.56</v>
      </c>
      <c r="O406" s="97"/>
      <c r="P406" s="97"/>
      <c r="Q406" s="97"/>
    </row>
    <row r="407" spans="1:17" ht="12.75" customHeight="1">
      <c r="A407" s="374" t="s">
        <v>219</v>
      </c>
      <c r="B407" s="412">
        <v>6.21</v>
      </c>
      <c r="C407" s="412">
        <v>6.01</v>
      </c>
      <c r="D407" s="412">
        <v>6.32</v>
      </c>
      <c r="E407" s="412">
        <v>6.64</v>
      </c>
      <c r="F407" s="412">
        <v>6.72</v>
      </c>
      <c r="G407" s="412">
        <v>6.71</v>
      </c>
      <c r="H407" s="412">
        <v>6.73</v>
      </c>
      <c r="I407" s="412">
        <v>6.57</v>
      </c>
      <c r="J407" s="412">
        <v>6.77</v>
      </c>
      <c r="K407" s="412">
        <v>6.72</v>
      </c>
      <c r="L407" s="412">
        <v>5.92</v>
      </c>
      <c r="M407" s="412">
        <v>5.58</v>
      </c>
      <c r="N407" s="412">
        <v>6.4</v>
      </c>
      <c r="O407" s="97"/>
      <c r="P407" s="97"/>
      <c r="Q407" s="97"/>
    </row>
    <row r="408" spans="1:17" ht="12.75" customHeight="1">
      <c r="A408" s="374" t="s">
        <v>220</v>
      </c>
      <c r="B408" s="394">
        <v>5.47</v>
      </c>
      <c r="C408" s="394">
        <v>5.3</v>
      </c>
      <c r="D408" s="394">
        <v>5.36</v>
      </c>
      <c r="E408" s="394">
        <v>5.41</v>
      </c>
      <c r="F408" s="394">
        <v>5.47</v>
      </c>
      <c r="G408" s="394">
        <v>5.4</v>
      </c>
      <c r="H408" s="394">
        <v>5.51</v>
      </c>
      <c r="I408" s="394">
        <v>5.55</v>
      </c>
      <c r="J408" s="394">
        <v>5.56</v>
      </c>
      <c r="K408" s="394">
        <v>5.68</v>
      </c>
      <c r="L408" s="394">
        <v>5.9</v>
      </c>
      <c r="M408" s="394">
        <v>5.83</v>
      </c>
      <c r="N408" s="394">
        <v>5.48</v>
      </c>
      <c r="O408" s="97"/>
      <c r="P408" s="97"/>
      <c r="Q408" s="97"/>
    </row>
    <row r="409" spans="1:17" ht="12.75" customHeight="1">
      <c r="A409" s="374" t="s">
        <v>221</v>
      </c>
      <c r="B409" s="394">
        <v>5.98</v>
      </c>
      <c r="C409" s="394">
        <v>6.16</v>
      </c>
      <c r="D409" s="394">
        <v>6.4</v>
      </c>
      <c r="E409" s="394">
        <v>6.76</v>
      </c>
      <c r="F409" s="394">
        <v>6.78</v>
      </c>
      <c r="G409" s="394">
        <v>7</v>
      </c>
      <c r="H409" s="394">
        <v>7</v>
      </c>
      <c r="I409" s="394">
        <v>7.43</v>
      </c>
      <c r="J409" s="394">
        <v>7.69</v>
      </c>
      <c r="K409" s="394">
        <v>7.41</v>
      </c>
      <c r="L409" s="394">
        <v>7.62</v>
      </c>
      <c r="M409" s="394">
        <v>7.82</v>
      </c>
      <c r="N409" s="394">
        <v>6.72</v>
      </c>
      <c r="O409" s="97"/>
      <c r="P409" s="97"/>
      <c r="Q409" s="97"/>
    </row>
    <row r="410" spans="1:17" ht="12.75" customHeight="1">
      <c r="A410" s="374" t="s">
        <v>222</v>
      </c>
      <c r="B410" s="394">
        <v>7.79</v>
      </c>
      <c r="C410" s="394">
        <v>6.94</v>
      </c>
      <c r="D410" s="394">
        <v>6.9</v>
      </c>
      <c r="E410" s="394">
        <v>6.91</v>
      </c>
      <c r="F410" s="394">
        <v>7.13</v>
      </c>
      <c r="G410" s="394">
        <v>7.38</v>
      </c>
      <c r="H410" s="394">
        <v>7.97</v>
      </c>
      <c r="I410" s="394">
        <v>8.23</v>
      </c>
      <c r="J410" s="394">
        <v>8.4</v>
      </c>
      <c r="K410" s="394">
        <v>8.16</v>
      </c>
      <c r="L410" s="394">
        <v>7.52</v>
      </c>
      <c r="M410" s="394">
        <v>7.25</v>
      </c>
      <c r="N410" s="394">
        <v>7.35</v>
      </c>
      <c r="O410" s="97"/>
      <c r="P410" s="97"/>
      <c r="Q410" s="97"/>
    </row>
    <row r="411" spans="1:17" ht="12.75" customHeight="1">
      <c r="A411" s="374" t="s">
        <v>223</v>
      </c>
      <c r="B411" s="394">
        <v>6.72</v>
      </c>
      <c r="C411" s="394">
        <v>6.49</v>
      </c>
      <c r="D411" s="394">
        <v>6.86</v>
      </c>
      <c r="E411" s="394">
        <v>6.72</v>
      </c>
      <c r="F411" s="394">
        <v>6.69</v>
      </c>
      <c r="G411" s="394">
        <v>6.57</v>
      </c>
      <c r="H411" s="394">
        <v>6.4</v>
      </c>
      <c r="I411" s="394">
        <v>6.26</v>
      </c>
      <c r="J411" s="394">
        <v>6.26</v>
      </c>
      <c r="K411" s="394">
        <v>6.16</v>
      </c>
      <c r="L411" s="394">
        <v>6.14</v>
      </c>
      <c r="M411" s="394">
        <v>5.43</v>
      </c>
      <c r="N411" s="394">
        <v>6.47</v>
      </c>
      <c r="O411" s="97"/>
      <c r="P411" s="97"/>
      <c r="Q411" s="97"/>
    </row>
    <row r="412" spans="1:17" ht="12.75" customHeight="1">
      <c r="A412" s="374" t="s">
        <v>224</v>
      </c>
      <c r="B412" s="394">
        <v>5.25</v>
      </c>
      <c r="C412" s="394">
        <v>5.18</v>
      </c>
      <c r="D412" s="394">
        <v>5.39</v>
      </c>
      <c r="E412" s="394">
        <v>5.37</v>
      </c>
      <c r="F412" s="394">
        <v>5.32</v>
      </c>
      <c r="G412" s="394">
        <v>4.8</v>
      </c>
      <c r="H412" s="394">
        <v>4.61</v>
      </c>
      <c r="I412" s="394">
        <v>4.63</v>
      </c>
      <c r="J412" s="394">
        <v>4.5</v>
      </c>
      <c r="K412" s="394">
        <v>4.44</v>
      </c>
      <c r="L412" s="394">
        <v>4.19</v>
      </c>
      <c r="M412" s="394">
        <v>4.39</v>
      </c>
      <c r="N412" s="394">
        <v>4.93</v>
      </c>
      <c r="O412" s="97"/>
      <c r="P412" s="97"/>
      <c r="Q412" s="97"/>
    </row>
    <row r="413" spans="1:17" ht="12.75" customHeight="1">
      <c r="A413" s="374" t="s">
        <v>225</v>
      </c>
      <c r="B413" s="394">
        <v>4.57</v>
      </c>
      <c r="C413" s="394">
        <v>4.48</v>
      </c>
      <c r="D413" s="394">
        <v>4.45</v>
      </c>
      <c r="E413" s="394">
        <v>4.43</v>
      </c>
      <c r="F413" s="394">
        <v>4.62</v>
      </c>
      <c r="G413" s="394">
        <v>4.79</v>
      </c>
      <c r="H413" s="394">
        <v>4.91</v>
      </c>
      <c r="I413" s="394">
        <v>5</v>
      </c>
      <c r="J413" s="394">
        <v>5.19</v>
      </c>
      <c r="K413" s="394">
        <v>4.93</v>
      </c>
      <c r="L413" s="394">
        <v>4.53</v>
      </c>
      <c r="M413" s="394">
        <v>4.45</v>
      </c>
      <c r="N413" s="394">
        <v>4.63</v>
      </c>
      <c r="O413" s="97"/>
      <c r="P413" s="97"/>
      <c r="Q413" s="97"/>
    </row>
    <row r="414" spans="1:17" ht="12.75" customHeight="1">
      <c r="A414" s="374" t="s">
        <v>226</v>
      </c>
      <c r="B414" s="394">
        <v>4.59</v>
      </c>
      <c r="C414" s="394">
        <v>4.45</v>
      </c>
      <c r="D414" s="394">
        <v>4.55</v>
      </c>
      <c r="E414" s="394">
        <v>4.78</v>
      </c>
      <c r="F414" s="394">
        <v>4.68</v>
      </c>
      <c r="G414" s="394">
        <v>4.46</v>
      </c>
      <c r="H414" s="394">
        <v>4.39</v>
      </c>
      <c r="I414" s="394">
        <v>4.22</v>
      </c>
      <c r="J414" s="394">
        <v>4.33</v>
      </c>
      <c r="K414" s="394">
        <v>4.46</v>
      </c>
      <c r="L414" s="394">
        <v>4.79</v>
      </c>
      <c r="M414" s="394">
        <v>4.85</v>
      </c>
      <c r="N414" s="394">
        <v>4.54</v>
      </c>
      <c r="O414" s="97"/>
      <c r="P414" s="97"/>
      <c r="Q414" s="97"/>
    </row>
    <row r="415" spans="1:17" ht="12.75" customHeight="1">
      <c r="A415" s="374" t="s">
        <v>227</v>
      </c>
      <c r="B415" s="394">
        <v>4.53</v>
      </c>
      <c r="C415" s="394">
        <v>4.09</v>
      </c>
      <c r="D415" s="394">
        <v>4.16</v>
      </c>
      <c r="E415" s="394">
        <v>4.2</v>
      </c>
      <c r="F415" s="394">
        <v>4.22</v>
      </c>
      <c r="G415" s="394">
        <v>4.22</v>
      </c>
      <c r="H415" s="394">
        <v>4.38</v>
      </c>
      <c r="I415" s="394">
        <v>4.47</v>
      </c>
      <c r="J415" s="394">
        <v>4.64</v>
      </c>
      <c r="K415" s="394">
        <v>4.88</v>
      </c>
      <c r="L415" s="394">
        <v>5.35</v>
      </c>
      <c r="M415" s="394">
        <v>5.53</v>
      </c>
      <c r="N415" s="394">
        <v>4.38</v>
      </c>
      <c r="O415" s="97"/>
      <c r="P415" s="97"/>
      <c r="Q415" s="97"/>
    </row>
    <row r="416" spans="1:17" ht="12.75" customHeight="1">
      <c r="A416" s="374" t="s">
        <v>228</v>
      </c>
      <c r="B416" s="394">
        <v>5.39</v>
      </c>
      <c r="C416" s="394">
        <v>5.2</v>
      </c>
      <c r="D416" s="394">
        <v>5.46</v>
      </c>
      <c r="E416" s="394">
        <v>5.46</v>
      </c>
      <c r="F416" s="394">
        <v>5.51</v>
      </c>
      <c r="G416" s="394">
        <v>5.55</v>
      </c>
      <c r="H416" s="394">
        <v>5.59</v>
      </c>
      <c r="I416" s="394">
        <v>5.82</v>
      </c>
      <c r="J416" s="394">
        <v>6.07</v>
      </c>
      <c r="K416" s="394">
        <v>6.09</v>
      </c>
      <c r="L416" s="394">
        <v>5.83</v>
      </c>
      <c r="M416" s="394">
        <v>5.68</v>
      </c>
      <c r="N416" s="394">
        <v>5.53</v>
      </c>
      <c r="O416" s="97"/>
      <c r="P416" s="97"/>
      <c r="Q416" s="97"/>
    </row>
    <row r="417" spans="1:17" ht="12.75" customHeight="1">
      <c r="A417" s="374" t="s">
        <v>229</v>
      </c>
      <c r="B417" s="394">
        <v>6.06</v>
      </c>
      <c r="C417" s="394">
        <v>6.6</v>
      </c>
      <c r="D417" s="394">
        <v>7.05</v>
      </c>
      <c r="E417" s="394">
        <v>7.17</v>
      </c>
      <c r="F417" s="394">
        <v>7.35</v>
      </c>
      <c r="G417" s="394">
        <v>8.28</v>
      </c>
      <c r="H417" s="394">
        <v>9.28</v>
      </c>
      <c r="I417" s="394">
        <v>9.62</v>
      </c>
      <c r="J417" s="394">
        <v>9.56</v>
      </c>
      <c r="K417" s="394">
        <v>9.08</v>
      </c>
      <c r="L417" s="394">
        <v>8.46</v>
      </c>
      <c r="M417" s="394">
        <v>6.83</v>
      </c>
      <c r="N417" s="394">
        <v>7.34</v>
      </c>
      <c r="O417" s="97"/>
      <c r="P417" s="97"/>
      <c r="Q417" s="97"/>
    </row>
    <row r="418" spans="1:17" ht="12.75" customHeight="1">
      <c r="A418" s="374" t="s">
        <v>230</v>
      </c>
      <c r="B418" s="394">
        <v>5.84</v>
      </c>
      <c r="C418" s="394">
        <v>5.56</v>
      </c>
      <c r="D418" s="394">
        <v>5.36</v>
      </c>
      <c r="E418" s="394">
        <v>5.45</v>
      </c>
      <c r="F418" s="394">
        <v>5.57</v>
      </c>
      <c r="G418" s="394">
        <v>5.42</v>
      </c>
      <c r="H418" s="394">
        <v>6.28</v>
      </c>
      <c r="I418" s="394"/>
      <c r="J418" s="394"/>
      <c r="K418" s="394"/>
      <c r="L418" s="394"/>
      <c r="M418" s="394"/>
      <c r="N418" s="394"/>
      <c r="O418" s="97"/>
      <c r="P418" s="97"/>
      <c r="Q418" s="97"/>
    </row>
    <row r="419" spans="1:17" ht="12.75" customHeight="1">
      <c r="A419" s="140"/>
      <c r="B419" s="298"/>
      <c r="C419" s="298"/>
      <c r="D419" s="298"/>
      <c r="E419" s="298"/>
      <c r="F419" s="298"/>
      <c r="G419" s="298"/>
      <c r="H419" s="298"/>
      <c r="I419" s="298"/>
      <c r="J419" s="298"/>
      <c r="K419" s="298"/>
      <c r="L419" s="298"/>
      <c r="M419" s="298"/>
      <c r="N419" s="298"/>
      <c r="O419" s="97"/>
      <c r="P419" s="97"/>
      <c r="Q419" s="97"/>
    </row>
    <row r="420" spans="1:17" ht="12.75" customHeight="1">
      <c r="A420" s="140"/>
      <c r="B420" s="298"/>
      <c r="C420" s="298"/>
      <c r="D420" s="298"/>
      <c r="E420" s="298"/>
      <c r="F420" s="298"/>
      <c r="G420" s="298"/>
      <c r="H420" s="298"/>
      <c r="I420" s="298"/>
      <c r="J420" s="298"/>
      <c r="K420" s="298"/>
      <c r="L420" s="298"/>
      <c r="M420" s="298"/>
      <c r="N420" s="298"/>
      <c r="O420" s="97"/>
      <c r="P420" s="97"/>
      <c r="Q420" s="97"/>
    </row>
    <row r="421" spans="1:17" ht="12.75" customHeight="1">
      <c r="A421" s="140"/>
      <c r="B421" s="298"/>
      <c r="C421" s="298"/>
      <c r="D421" s="298"/>
      <c r="E421" s="298"/>
      <c r="F421" s="298"/>
      <c r="G421" s="298"/>
      <c r="H421" s="298"/>
      <c r="I421" s="298"/>
      <c r="J421" s="298"/>
      <c r="K421" s="298"/>
      <c r="L421" s="298"/>
      <c r="M421" s="298"/>
      <c r="N421" s="298"/>
      <c r="O421" s="97"/>
      <c r="P421" s="97"/>
      <c r="Q421" s="97"/>
    </row>
    <row r="422" spans="1:17" ht="12.75" customHeight="1">
      <c r="A422" s="140"/>
      <c r="B422" s="298"/>
      <c r="C422" s="298"/>
      <c r="D422" s="298"/>
      <c r="E422" s="298"/>
      <c r="F422" s="298"/>
      <c r="G422" s="298"/>
      <c r="H422" s="298"/>
      <c r="I422" s="298"/>
      <c r="J422" s="298"/>
      <c r="K422" s="298"/>
      <c r="L422" s="298"/>
      <c r="M422" s="298"/>
      <c r="N422" s="298"/>
      <c r="O422" s="97"/>
      <c r="P422" s="97"/>
      <c r="Q422" s="97"/>
    </row>
    <row r="423" spans="1:17" ht="12.75" customHeight="1" thickBot="1">
      <c r="A423" s="96"/>
      <c r="B423" s="96"/>
      <c r="C423" s="96"/>
      <c r="D423" s="96"/>
      <c r="E423" s="96"/>
      <c r="F423" s="96"/>
      <c r="G423" s="96"/>
      <c r="H423" s="96"/>
      <c r="I423" s="96"/>
      <c r="J423" s="96"/>
      <c r="K423" s="96"/>
      <c r="L423" s="96"/>
      <c r="M423" s="96"/>
      <c r="N423" s="96"/>
      <c r="O423" s="97"/>
      <c r="P423" s="97"/>
      <c r="Q423" s="97"/>
    </row>
    <row r="424" spans="1:17" ht="12.75" customHeight="1">
      <c r="A424" s="97"/>
      <c r="B424" s="97"/>
      <c r="C424" s="97"/>
      <c r="D424" s="97"/>
      <c r="E424" s="97"/>
      <c r="F424" s="97"/>
      <c r="G424" s="97"/>
      <c r="H424" s="97"/>
      <c r="I424" s="97"/>
      <c r="J424" s="97"/>
      <c r="K424" s="97"/>
      <c r="L424" s="97"/>
      <c r="M424" s="97"/>
      <c r="N424" s="97"/>
      <c r="O424" s="97"/>
      <c r="P424" s="97"/>
      <c r="Q424" s="97"/>
    </row>
    <row r="425" spans="1:17" ht="12.75" customHeight="1">
      <c r="A425" s="97"/>
      <c r="B425" s="97"/>
      <c r="C425" s="97"/>
      <c r="D425" s="97"/>
      <c r="E425" s="97"/>
      <c r="F425" s="97"/>
      <c r="G425" s="97"/>
      <c r="H425" s="97"/>
      <c r="I425" s="97"/>
      <c r="J425" s="97"/>
      <c r="K425" s="97"/>
      <c r="L425" s="97"/>
      <c r="M425" s="97"/>
      <c r="N425" s="97"/>
      <c r="O425" s="97"/>
      <c r="P425" s="97"/>
      <c r="Q425" s="97"/>
    </row>
    <row r="426" spans="1:30" ht="12.75" customHeight="1" thickBot="1">
      <c r="A426" s="11" t="s">
        <v>332</v>
      </c>
      <c r="B426" s="11"/>
      <c r="C426" s="11"/>
      <c r="D426" s="11"/>
      <c r="E426" s="11"/>
      <c r="F426" s="11"/>
      <c r="G426" s="11"/>
      <c r="H426" s="96"/>
      <c r="I426" s="96"/>
      <c r="J426" s="96"/>
      <c r="K426" s="96"/>
      <c r="L426" s="96"/>
      <c r="M426" s="96"/>
      <c r="N426" s="97"/>
      <c r="O426" s="140"/>
      <c r="P426" s="140"/>
      <c r="Q426" s="140"/>
      <c r="R426" s="17"/>
      <c r="S426" s="17"/>
      <c r="T426" s="17"/>
      <c r="U426" s="17"/>
      <c r="V426" s="17"/>
      <c r="W426" s="17"/>
      <c r="X426" s="17"/>
      <c r="Y426" s="17"/>
      <c r="Z426" s="17"/>
      <c r="AA426" s="17"/>
      <c r="AB426" s="17"/>
      <c r="AC426" s="17"/>
      <c r="AD426" s="17"/>
    </row>
    <row r="427" spans="1:30" ht="12.75" customHeight="1" thickBot="1">
      <c r="A427" s="140" t="s">
        <v>252</v>
      </c>
      <c r="B427" s="140"/>
      <c r="C427" s="140"/>
      <c r="D427" s="140"/>
      <c r="E427" s="140"/>
      <c r="F427" s="140"/>
      <c r="G427" s="140"/>
      <c r="H427" s="140" t="s">
        <v>311</v>
      </c>
      <c r="I427" s="140"/>
      <c r="J427" s="140"/>
      <c r="K427" s="140"/>
      <c r="L427" s="140"/>
      <c r="M427" s="140"/>
      <c r="N427" s="97"/>
      <c r="O427" s="140"/>
      <c r="P427" s="260"/>
      <c r="Q427" s="140"/>
      <c r="R427" s="17"/>
      <c r="S427" s="21"/>
      <c r="T427" s="21"/>
      <c r="U427" s="21"/>
      <c r="V427" s="21"/>
      <c r="W427" s="21"/>
      <c r="X427" s="21"/>
      <c r="Y427" s="21"/>
      <c r="Z427" s="21"/>
      <c r="AA427" s="21"/>
      <c r="AB427" s="21"/>
      <c r="AC427" s="21"/>
      <c r="AD427" s="21"/>
    </row>
    <row r="428" spans="1:30" ht="12.75" customHeight="1" thickBot="1">
      <c r="A428" s="148" t="s">
        <v>314</v>
      </c>
      <c r="B428" s="410" t="s">
        <v>251</v>
      </c>
      <c r="C428" s="410" t="s">
        <v>193</v>
      </c>
      <c r="D428" s="410" t="s">
        <v>194</v>
      </c>
      <c r="E428" s="410" t="s">
        <v>195</v>
      </c>
      <c r="F428" s="410" t="s">
        <v>196</v>
      </c>
      <c r="G428" s="410" t="s">
        <v>197</v>
      </c>
      <c r="H428" s="410" t="s">
        <v>198</v>
      </c>
      <c r="I428" s="410" t="s">
        <v>199</v>
      </c>
      <c r="J428" s="410" t="s">
        <v>200</v>
      </c>
      <c r="K428" s="410" t="s">
        <v>201</v>
      </c>
      <c r="L428" s="410" t="s">
        <v>202</v>
      </c>
      <c r="M428" s="410" t="s">
        <v>203</v>
      </c>
      <c r="N428" s="97"/>
      <c r="O428" s="140"/>
      <c r="P428" s="260"/>
      <c r="Q428" s="140"/>
      <c r="R428" s="17"/>
      <c r="S428" s="21"/>
      <c r="T428" s="21"/>
      <c r="U428" s="21"/>
      <c r="V428" s="21"/>
      <c r="W428" s="21"/>
      <c r="X428" s="22"/>
      <c r="Y428" s="21"/>
      <c r="Z428" s="21"/>
      <c r="AA428" s="21"/>
      <c r="AB428" s="21"/>
      <c r="AC428" s="21"/>
      <c r="AD428" s="21"/>
    </row>
    <row r="429" spans="8:30" ht="12.75" customHeight="1">
      <c r="H429" s="97" t="s">
        <v>313</v>
      </c>
      <c r="N429" s="97"/>
      <c r="O429" s="18"/>
      <c r="P429" s="23"/>
      <c r="Q429" s="140"/>
      <c r="R429" s="17"/>
      <c r="S429" s="17"/>
      <c r="T429" s="17"/>
      <c r="U429" s="17"/>
      <c r="V429" s="17"/>
      <c r="W429" s="17"/>
      <c r="X429" s="17"/>
      <c r="Y429" s="17"/>
      <c r="Z429" s="17"/>
      <c r="AA429" s="17"/>
      <c r="AB429" s="17"/>
      <c r="AC429" s="17"/>
      <c r="AD429" s="17"/>
    </row>
    <row r="430" spans="1:30" ht="12.75" customHeight="1">
      <c r="A430" s="97" t="s">
        <v>253</v>
      </c>
      <c r="B430" s="288">
        <v>-0.41439999999999966</v>
      </c>
      <c r="C430" s="288">
        <v>-0.3257000000000003</v>
      </c>
      <c r="D430" s="288">
        <v>-0.41049999999999986</v>
      </c>
      <c r="E430" s="288">
        <v>-0.3553999999999995</v>
      </c>
      <c r="F430" s="288">
        <v>-0.29300000000000015</v>
      </c>
      <c r="G430" s="288">
        <v>-0.2967000000000004</v>
      </c>
      <c r="H430" s="288">
        <v>-0.3437000000000001</v>
      </c>
      <c r="I430" s="288">
        <v>-0.28310000000000013</v>
      </c>
      <c r="J430" s="288">
        <v>-0.4439000000000002</v>
      </c>
      <c r="K430" s="288">
        <v>-0.1905000000000001</v>
      </c>
      <c r="L430" s="288">
        <v>-0.09749999999999925</v>
      </c>
      <c r="M430" s="288">
        <v>-0.3422999999999998</v>
      </c>
      <c r="N430" s="97"/>
      <c r="O430" s="292"/>
      <c r="P430" s="309"/>
      <c r="Q430" s="299"/>
      <c r="R430" s="19"/>
      <c r="S430" s="19"/>
      <c r="T430" s="19"/>
      <c r="U430" s="19"/>
      <c r="V430" s="19"/>
      <c r="W430" s="19"/>
      <c r="X430" s="19"/>
      <c r="Y430" s="19"/>
      <c r="Z430" s="19"/>
      <c r="AA430" s="19"/>
      <c r="AB430" s="19"/>
      <c r="AC430" s="19"/>
      <c r="AD430" s="19"/>
    </row>
    <row r="431" spans="1:30" ht="12.75" customHeight="1">
      <c r="A431" s="97" t="s">
        <v>254</v>
      </c>
      <c r="B431" s="288">
        <v>-0.16019999999999968</v>
      </c>
      <c r="C431" s="288">
        <v>-0.5124999999999993</v>
      </c>
      <c r="D431" s="288">
        <v>-0.5730999999999993</v>
      </c>
      <c r="E431" s="288">
        <v>-0.36739999999999995</v>
      </c>
      <c r="F431" s="288">
        <v>-0.3965000000000005</v>
      </c>
      <c r="G431" s="288">
        <v>-0.3391000000000002</v>
      </c>
      <c r="H431" s="288">
        <v>-0.6289999999999996</v>
      </c>
      <c r="I431" s="288">
        <v>-0.8353999999999999</v>
      </c>
      <c r="J431" s="288">
        <v>-0.305</v>
      </c>
      <c r="K431" s="288">
        <v>-0.14759999999999884</v>
      </c>
      <c r="L431" s="288">
        <v>0.16269999999999918</v>
      </c>
      <c r="M431" s="288">
        <v>0.08980000000000032</v>
      </c>
      <c r="N431" s="97"/>
      <c r="O431" s="292"/>
      <c r="P431" s="309"/>
      <c r="Q431" s="299"/>
      <c r="R431" s="19"/>
      <c r="S431" s="19"/>
      <c r="T431" s="19"/>
      <c r="U431" s="19"/>
      <c r="V431" s="19"/>
      <c r="W431" s="19"/>
      <c r="X431" s="19"/>
      <c r="Y431" s="19"/>
      <c r="Z431" s="19"/>
      <c r="AA431" s="19"/>
      <c r="AB431" s="19"/>
      <c r="AC431" s="19"/>
      <c r="AD431" s="19"/>
    </row>
    <row r="432" spans="1:30" ht="12.75" customHeight="1">
      <c r="A432" s="97" t="s">
        <v>255</v>
      </c>
      <c r="B432" s="288">
        <v>-0.09389999999999965</v>
      </c>
      <c r="C432" s="288">
        <v>-0.03080000000000016</v>
      </c>
      <c r="D432" s="288">
        <v>-0.37129999999999974</v>
      </c>
      <c r="E432" s="288">
        <v>-0.27830000000000066</v>
      </c>
      <c r="F432" s="288">
        <v>-0.07599999999999962</v>
      </c>
      <c r="G432" s="288">
        <v>-0.1795</v>
      </c>
      <c r="H432" s="288">
        <v>-0.5691999999999995</v>
      </c>
      <c r="I432" s="288">
        <v>-0.5482999999999993</v>
      </c>
      <c r="J432" s="288">
        <v>-0.37</v>
      </c>
      <c r="K432" s="288">
        <v>-0.17939999999999934</v>
      </c>
      <c r="L432" s="288">
        <v>-0.10449999999999982</v>
      </c>
      <c r="M432" s="288">
        <v>-0.12480000000000047</v>
      </c>
      <c r="N432" s="97"/>
      <c r="O432" s="292"/>
      <c r="P432" s="309"/>
      <c r="Q432" s="299"/>
      <c r="R432" s="19"/>
      <c r="S432" s="19"/>
      <c r="T432" s="19"/>
      <c r="U432" s="19"/>
      <c r="V432" s="19"/>
      <c r="W432" s="19"/>
      <c r="X432" s="19"/>
      <c r="Y432" s="19"/>
      <c r="Z432" s="19"/>
      <c r="AA432" s="19"/>
      <c r="AB432" s="19"/>
      <c r="AC432" s="19"/>
      <c r="AD432" s="19"/>
    </row>
    <row r="433" spans="1:30" ht="12.75" customHeight="1">
      <c r="A433" s="97" t="s">
        <v>256</v>
      </c>
      <c r="B433" s="288">
        <v>-0.30959999999999965</v>
      </c>
      <c r="C433" s="288">
        <v>-0.5773999999999999</v>
      </c>
      <c r="D433" s="288">
        <v>-0.3888999999999996</v>
      </c>
      <c r="E433" s="288">
        <v>-0.34830000000000005</v>
      </c>
      <c r="F433" s="288">
        <v>-0.40939999999999976</v>
      </c>
      <c r="G433" s="288">
        <v>-0.46340000000000003</v>
      </c>
      <c r="H433" s="288">
        <v>-0.4910999999999994</v>
      </c>
      <c r="I433" s="288">
        <v>-0.34440000000000026</v>
      </c>
      <c r="J433" s="288">
        <v>-0.3092000000000006</v>
      </c>
      <c r="K433" s="288">
        <v>-0.44709999999999983</v>
      </c>
      <c r="L433" s="288">
        <v>-0.27859999999999996</v>
      </c>
      <c r="M433" s="288">
        <v>-0.10529999999999973</v>
      </c>
      <c r="N433" s="97"/>
      <c r="O433" s="292"/>
      <c r="P433" s="309"/>
      <c r="Q433" s="299"/>
      <c r="R433" s="19"/>
      <c r="S433" s="19"/>
      <c r="T433" s="19"/>
      <c r="U433" s="19"/>
      <c r="V433" s="19"/>
      <c r="W433" s="19"/>
      <c r="X433" s="19"/>
      <c r="Y433" s="19"/>
      <c r="Z433" s="19"/>
      <c r="AA433" s="19"/>
      <c r="AB433" s="19"/>
      <c r="AC433" s="19"/>
      <c r="AD433" s="19"/>
    </row>
    <row r="434" spans="1:30" ht="12.75" customHeight="1">
      <c r="A434" s="97" t="s">
        <v>257</v>
      </c>
      <c r="B434" s="288">
        <v>-0.32180000000000053</v>
      </c>
      <c r="C434" s="288">
        <v>-0.3684000000000003</v>
      </c>
      <c r="D434" s="288">
        <v>-0.4735000000000005</v>
      </c>
      <c r="E434" s="288">
        <v>-0.3661000000000003</v>
      </c>
      <c r="F434" s="288">
        <v>-0.23050000000000015</v>
      </c>
      <c r="G434" s="288">
        <v>-0.3683999999999994</v>
      </c>
      <c r="H434" s="288">
        <v>-0.37649999999999917</v>
      </c>
      <c r="I434" s="288">
        <v>-0.30790000000000006</v>
      </c>
      <c r="J434" s="288">
        <v>-0.4883000000000006</v>
      </c>
      <c r="K434" s="288">
        <v>-0.42079999999999984</v>
      </c>
      <c r="L434" s="288">
        <v>-0.7222</v>
      </c>
      <c r="M434" s="288">
        <v>-0.4652000000000003</v>
      </c>
      <c r="N434" s="97"/>
      <c r="O434" s="292"/>
      <c r="P434" s="309"/>
      <c r="Q434" s="299"/>
      <c r="R434" s="19"/>
      <c r="S434" s="19"/>
      <c r="T434" s="19"/>
      <c r="U434" s="19"/>
      <c r="V434" s="19"/>
      <c r="W434" s="19"/>
      <c r="X434" s="19"/>
      <c r="Y434" s="19"/>
      <c r="Z434" s="19"/>
      <c r="AA434" s="19"/>
      <c r="AB434" s="19"/>
      <c r="AC434" s="19"/>
      <c r="AD434" s="19"/>
    </row>
    <row r="435" spans="1:30" ht="12.75" customHeight="1">
      <c r="A435" s="97" t="s">
        <v>206</v>
      </c>
      <c r="B435" s="288">
        <v>-0.7961000000000009</v>
      </c>
      <c r="C435" s="288">
        <v>-0.8923000000000005</v>
      </c>
      <c r="D435" s="288">
        <v>-1.074300000000001</v>
      </c>
      <c r="E435" s="288">
        <v>-0.18100000000000005</v>
      </c>
      <c r="F435" s="288">
        <v>-0.061200000000000365</v>
      </c>
      <c r="G435" s="288">
        <v>-0.0018000000000002458</v>
      </c>
      <c r="H435" s="288">
        <v>0.03449999999999953</v>
      </c>
      <c r="I435" s="288">
        <v>-0.24460000000000015</v>
      </c>
      <c r="J435" s="288">
        <v>-0.3651</v>
      </c>
      <c r="K435" s="288">
        <v>-0.22310000000000052</v>
      </c>
      <c r="L435" s="288">
        <v>-0.20950000000000024</v>
      </c>
      <c r="M435" s="288">
        <v>-0.205</v>
      </c>
      <c r="N435" s="97"/>
      <c r="O435" s="292"/>
      <c r="P435" s="309"/>
      <c r="Q435" s="299"/>
      <c r="R435" s="19"/>
      <c r="S435" s="19"/>
      <c r="T435" s="19"/>
      <c r="U435" s="19"/>
      <c r="V435" s="19"/>
      <c r="W435" s="19"/>
      <c r="X435" s="19"/>
      <c r="Y435" s="19"/>
      <c r="Z435" s="19"/>
      <c r="AA435" s="19"/>
      <c r="AB435" s="19"/>
      <c r="AC435" s="19"/>
      <c r="AD435" s="19"/>
    </row>
    <row r="436" spans="1:30" ht="12.75" customHeight="1">
      <c r="A436" s="97" t="s">
        <v>207</v>
      </c>
      <c r="B436" s="288">
        <v>-0.42989999999999995</v>
      </c>
      <c r="C436" s="288">
        <v>-0.5048000000000004</v>
      </c>
      <c r="D436" s="288">
        <v>-0.5049000000000001</v>
      </c>
      <c r="E436" s="288">
        <v>-0.2865000000000002</v>
      </c>
      <c r="F436" s="288">
        <v>-0.2926000000000002</v>
      </c>
      <c r="G436" s="288">
        <v>-0.2546999999999997</v>
      </c>
      <c r="H436" s="288">
        <v>-0.2825999999999995</v>
      </c>
      <c r="I436" s="288">
        <v>-0.36319999999999997</v>
      </c>
      <c r="J436" s="288">
        <v>-0.36540000000000017</v>
      </c>
      <c r="K436" s="288">
        <v>-0.16690000000000005</v>
      </c>
      <c r="L436" s="288">
        <v>-0.1711999999999998</v>
      </c>
      <c r="M436" s="288">
        <v>-0.12270000000000003</v>
      </c>
      <c r="N436" s="97"/>
      <c r="O436" s="292"/>
      <c r="P436" s="309"/>
      <c r="Q436" s="299"/>
      <c r="R436" s="19"/>
      <c r="S436" s="19"/>
      <c r="T436" s="19"/>
      <c r="U436" s="19"/>
      <c r="V436" s="19"/>
      <c r="W436" s="19"/>
      <c r="X436" s="19"/>
      <c r="Y436" s="19"/>
      <c r="Z436" s="19"/>
      <c r="AA436" s="19"/>
      <c r="AB436" s="19"/>
      <c r="AC436" s="19"/>
      <c r="AD436" s="19"/>
    </row>
    <row r="437" spans="1:30" ht="12.75" customHeight="1">
      <c r="A437" s="97" t="s">
        <v>208</v>
      </c>
      <c r="B437" s="288">
        <v>-0.26400000000000023</v>
      </c>
      <c r="C437" s="288">
        <v>-0.26449999999999996</v>
      </c>
      <c r="D437" s="288">
        <v>-0.39060000000000006</v>
      </c>
      <c r="E437" s="288">
        <v>-0.21170000000000044</v>
      </c>
      <c r="F437" s="288">
        <v>-0.33700000000000063</v>
      </c>
      <c r="G437" s="288">
        <v>-0.24369999999999958</v>
      </c>
      <c r="H437" s="288">
        <v>-0.2333999999999996</v>
      </c>
      <c r="I437" s="288">
        <v>-0.2721</v>
      </c>
      <c r="J437" s="288">
        <v>-0.2486000000000006</v>
      </c>
      <c r="K437" s="288">
        <v>-0.1225</v>
      </c>
      <c r="L437" s="288">
        <v>-0.34910000000000085</v>
      </c>
      <c r="M437" s="288">
        <v>-0.9306999999999999</v>
      </c>
      <c r="N437" s="97"/>
      <c r="O437" s="292"/>
      <c r="P437" s="309"/>
      <c r="Q437" s="299"/>
      <c r="R437" s="19"/>
      <c r="S437" s="19"/>
      <c r="T437" s="19"/>
      <c r="U437" s="19"/>
      <c r="V437" s="19"/>
      <c r="W437" s="19"/>
      <c r="X437" s="19"/>
      <c r="Y437" s="19"/>
      <c r="Z437" s="19"/>
      <c r="AA437" s="19"/>
      <c r="AB437" s="19"/>
      <c r="AC437" s="19"/>
      <c r="AD437" s="19"/>
    </row>
    <row r="438" spans="1:30" ht="12.75" customHeight="1">
      <c r="A438" s="97" t="s">
        <v>209</v>
      </c>
      <c r="B438" s="288">
        <v>-0.730500000000001</v>
      </c>
      <c r="C438" s="288">
        <v>-0.46880000000000077</v>
      </c>
      <c r="D438" s="288">
        <v>-0.4602000000000013</v>
      </c>
      <c r="E438" s="288">
        <v>-0.12190000000000012</v>
      </c>
      <c r="F438" s="288">
        <v>0.2386999999999997</v>
      </c>
      <c r="G438" s="288">
        <v>0.05520000000000014</v>
      </c>
      <c r="H438" s="288">
        <v>-0.2107000000000001</v>
      </c>
      <c r="I438" s="288">
        <v>-0.04380000000000006</v>
      </c>
      <c r="J438" s="288">
        <v>-0.4175</v>
      </c>
      <c r="K438" s="288">
        <v>0.1698000000000004</v>
      </c>
      <c r="L438" s="288">
        <v>0.2998000000000003</v>
      </c>
      <c r="M438" s="288">
        <v>0.12420000000000009</v>
      </c>
      <c r="N438" s="97"/>
      <c r="O438" s="292"/>
      <c r="P438" s="309"/>
      <c r="Q438" s="299"/>
      <c r="R438" s="19"/>
      <c r="S438" s="19"/>
      <c r="T438" s="19"/>
      <c r="U438" s="19"/>
      <c r="V438" s="19"/>
      <c r="W438" s="19"/>
      <c r="X438" s="19"/>
      <c r="Y438" s="19"/>
      <c r="Z438" s="19"/>
      <c r="AA438" s="19"/>
      <c r="AB438" s="19"/>
      <c r="AC438" s="19"/>
      <c r="AD438" s="19"/>
    </row>
    <row r="439" spans="1:30" ht="12.75" customHeight="1">
      <c r="A439" s="97" t="s">
        <v>210</v>
      </c>
      <c r="B439" s="288">
        <v>-0.01580000000000048</v>
      </c>
      <c r="C439" s="288">
        <v>-0.06839999999999957</v>
      </c>
      <c r="D439" s="288">
        <v>-0.21330000000000027</v>
      </c>
      <c r="E439" s="288">
        <v>-0.08650000000000002</v>
      </c>
      <c r="F439" s="288">
        <v>-0.029499999999999638</v>
      </c>
      <c r="G439" s="288">
        <v>-0.049900000000000055</v>
      </c>
      <c r="H439" s="288">
        <v>-0.059499999999999886</v>
      </c>
      <c r="I439" s="288">
        <v>-0.105</v>
      </c>
      <c r="J439" s="288">
        <v>-0.0647000000000002</v>
      </c>
      <c r="K439" s="288">
        <v>-0.1459999999999999</v>
      </c>
      <c r="L439" s="288">
        <v>-0.09780000000000033</v>
      </c>
      <c r="M439" s="288">
        <v>-0.03990000000000027</v>
      </c>
      <c r="N439" s="97"/>
      <c r="O439" s="292"/>
      <c r="P439" s="309"/>
      <c r="Q439" s="299"/>
      <c r="R439" s="19"/>
      <c r="S439" s="19"/>
      <c r="T439" s="19"/>
      <c r="U439" s="19"/>
      <c r="V439" s="19"/>
      <c r="W439" s="19"/>
      <c r="X439" s="19"/>
      <c r="Y439" s="19"/>
      <c r="Z439" s="19"/>
      <c r="AA439" s="19"/>
      <c r="AB439" s="19"/>
      <c r="AC439" s="19"/>
      <c r="AD439" s="19"/>
    </row>
    <row r="440" spans="1:30" ht="12.75" customHeight="1">
      <c r="A440" s="97" t="s">
        <v>211</v>
      </c>
      <c r="B440" s="288">
        <v>-0.1333000000000002</v>
      </c>
      <c r="C440" s="288">
        <v>-0.19950000000000045</v>
      </c>
      <c r="D440" s="288">
        <v>-0.18949999999999978</v>
      </c>
      <c r="E440" s="288">
        <v>-0.20690000000000008</v>
      </c>
      <c r="F440" s="288">
        <v>-0.26089999999999947</v>
      </c>
      <c r="G440" s="288">
        <v>-0.08539999999999992</v>
      </c>
      <c r="H440" s="288">
        <v>-0.12799999999999923</v>
      </c>
      <c r="I440" s="288">
        <v>-0.051399999999999224</v>
      </c>
      <c r="J440" s="288">
        <v>-0.085</v>
      </c>
      <c r="K440" s="288">
        <v>-0.09169999999999945</v>
      </c>
      <c r="L440" s="288">
        <v>-0.03849999999999998</v>
      </c>
      <c r="M440" s="288">
        <v>0.18460000000000054</v>
      </c>
      <c r="N440" s="97"/>
      <c r="O440" s="292"/>
      <c r="P440" s="309"/>
      <c r="Q440" s="299"/>
      <c r="R440" s="19"/>
      <c r="S440" s="19"/>
      <c r="T440" s="19"/>
      <c r="U440" s="19"/>
      <c r="V440" s="19"/>
      <c r="W440" s="19"/>
      <c r="X440" s="19"/>
      <c r="Y440" s="19"/>
      <c r="Z440" s="19"/>
      <c r="AA440" s="19"/>
      <c r="AB440" s="19"/>
      <c r="AC440" s="19"/>
      <c r="AD440" s="19"/>
    </row>
    <row r="441" spans="1:30" ht="12.75" customHeight="1">
      <c r="A441" s="97" t="s">
        <v>212</v>
      </c>
      <c r="B441" s="288">
        <v>0.054799999999999294</v>
      </c>
      <c r="C441" s="288">
        <v>-0.2667999999999999</v>
      </c>
      <c r="D441" s="288">
        <v>-0.36300000000000043</v>
      </c>
      <c r="E441" s="288">
        <v>-0.2485999999999997</v>
      </c>
      <c r="F441" s="288">
        <v>-0.26639999999999997</v>
      </c>
      <c r="G441" s="288">
        <v>-0.20509999999999984</v>
      </c>
      <c r="H441" s="288">
        <v>-0.17749999999999932</v>
      </c>
      <c r="I441" s="288">
        <v>-0.2314999999999996</v>
      </c>
      <c r="J441" s="288">
        <v>-0.3655999999999997</v>
      </c>
      <c r="K441" s="288">
        <v>-0.24079999999999924</v>
      </c>
      <c r="L441" s="288">
        <v>-0.1025</v>
      </c>
      <c r="M441" s="288">
        <v>-0.05800000000000072</v>
      </c>
      <c r="N441" s="97"/>
      <c r="O441" s="292"/>
      <c r="P441" s="309"/>
      <c r="Q441" s="299"/>
      <c r="R441" s="19"/>
      <c r="S441" s="19"/>
      <c r="T441" s="19"/>
      <c r="U441" s="19"/>
      <c r="V441" s="19"/>
      <c r="W441" s="19"/>
      <c r="X441" s="19"/>
      <c r="Y441" s="19"/>
      <c r="Z441" s="19"/>
      <c r="AA441" s="19"/>
      <c r="AB441" s="19"/>
      <c r="AC441" s="19"/>
      <c r="AD441" s="19"/>
    </row>
    <row r="442" spans="1:30" ht="12.75" customHeight="1">
      <c r="A442" s="97" t="s">
        <v>213</v>
      </c>
      <c r="B442" s="288">
        <v>-0.2273000000000005</v>
      </c>
      <c r="C442" s="288">
        <v>-0.3437999999999999</v>
      </c>
      <c r="D442" s="288">
        <v>-0.3310999999999993</v>
      </c>
      <c r="E442" s="288">
        <v>-0.3277000000000001</v>
      </c>
      <c r="F442" s="288">
        <v>-0.5050999999999997</v>
      </c>
      <c r="G442" s="288">
        <v>-0.2267999999999999</v>
      </c>
      <c r="H442" s="288">
        <v>-0.28220000000000045</v>
      </c>
      <c r="I442" s="288">
        <v>-0.3299000000000003</v>
      </c>
      <c r="J442" s="288">
        <v>-0.4180999999999999</v>
      </c>
      <c r="K442" s="288">
        <v>-1.1913</v>
      </c>
      <c r="L442" s="288">
        <v>-0.32479999999999976</v>
      </c>
      <c r="M442" s="288">
        <v>-0.19120000000000026</v>
      </c>
      <c r="N442" s="97"/>
      <c r="O442" s="292"/>
      <c r="P442" s="309"/>
      <c r="Q442" s="299"/>
      <c r="R442" s="19"/>
      <c r="S442" s="19"/>
      <c r="T442" s="19"/>
      <c r="U442" s="19"/>
      <c r="V442" s="19"/>
      <c r="W442" s="19"/>
      <c r="X442" s="19"/>
      <c r="Y442" s="19"/>
      <c r="Z442" s="19"/>
      <c r="AA442" s="19"/>
      <c r="AB442" s="19"/>
      <c r="AC442" s="19"/>
      <c r="AD442" s="19"/>
    </row>
    <row r="443" spans="1:30" ht="12.75" customHeight="1">
      <c r="A443" s="97" t="s">
        <v>214</v>
      </c>
      <c r="B443" s="288">
        <v>-0.6392000000000007</v>
      </c>
      <c r="C443" s="288">
        <v>-0.39559999999999995</v>
      </c>
      <c r="D443" s="288">
        <v>-0.2918000000000003</v>
      </c>
      <c r="E443" s="288">
        <v>-0.27499999999999947</v>
      </c>
      <c r="F443" s="288">
        <v>-0.17749999999999932</v>
      </c>
      <c r="G443" s="288">
        <v>-0.09109999999999996</v>
      </c>
      <c r="H443" s="288">
        <v>-0.22580000000000044</v>
      </c>
      <c r="I443" s="288">
        <v>-0.015100000000000335</v>
      </c>
      <c r="J443" s="288">
        <v>-0.08169999999999966</v>
      </c>
      <c r="K443" s="288">
        <v>-0.17020000000000035</v>
      </c>
      <c r="L443" s="288">
        <v>-0.0004999999999997229</v>
      </c>
      <c r="M443" s="288">
        <v>0.2248000000000001</v>
      </c>
      <c r="N443" s="97"/>
      <c r="O443" s="292"/>
      <c r="P443" s="309"/>
      <c r="Q443" s="299"/>
      <c r="R443" s="19"/>
      <c r="S443" s="19"/>
      <c r="T443" s="19"/>
      <c r="U443" s="19"/>
      <c r="V443" s="19"/>
      <c r="W443" s="19"/>
      <c r="X443" s="19"/>
      <c r="Y443" s="19"/>
      <c r="Z443" s="19"/>
      <c r="AA443" s="19"/>
      <c r="AB443" s="19"/>
      <c r="AC443" s="19"/>
      <c r="AD443" s="19"/>
    </row>
    <row r="444" spans="1:30" ht="12.75" customHeight="1">
      <c r="A444" s="97" t="s">
        <v>215</v>
      </c>
      <c r="B444" s="288">
        <v>-0.06850000000000023</v>
      </c>
      <c r="C444" s="288">
        <v>-0.0669000000000004</v>
      </c>
      <c r="D444" s="288">
        <v>-0.18369999999999997</v>
      </c>
      <c r="E444" s="288">
        <v>-0.11450000000000049</v>
      </c>
      <c r="F444" s="288">
        <v>-0.06020000000000003</v>
      </c>
      <c r="G444" s="288">
        <v>-0.09120000000000061</v>
      </c>
      <c r="H444" s="288">
        <v>-0.29</v>
      </c>
      <c r="I444" s="288">
        <v>-0.1852999999999998</v>
      </c>
      <c r="J444" s="288">
        <v>-0.3299000000000003</v>
      </c>
      <c r="K444" s="288">
        <v>-0.1355000000000004</v>
      </c>
      <c r="L444" s="288">
        <v>-0.10690000000000044</v>
      </c>
      <c r="M444" s="288">
        <v>-0.08680000000000021</v>
      </c>
      <c r="N444" s="97"/>
      <c r="O444" s="292"/>
      <c r="P444" s="309"/>
      <c r="Q444" s="299"/>
      <c r="R444" s="19"/>
      <c r="S444" s="19"/>
      <c r="T444" s="19"/>
      <c r="U444" s="19"/>
      <c r="V444" s="19"/>
      <c r="W444" s="19"/>
      <c r="X444" s="19"/>
      <c r="Y444" s="19"/>
      <c r="Z444" s="19"/>
      <c r="AA444" s="19"/>
      <c r="AB444" s="19"/>
      <c r="AC444" s="19"/>
      <c r="AD444" s="19"/>
    </row>
    <row r="445" spans="1:30" ht="12.75" customHeight="1">
      <c r="A445" s="97" t="s">
        <v>216</v>
      </c>
      <c r="B445" s="288">
        <v>-0.2623999999999995</v>
      </c>
      <c r="C445" s="288">
        <v>-0.2373000000000003</v>
      </c>
      <c r="D445" s="288">
        <v>-0.07679999999999954</v>
      </c>
      <c r="E445" s="288">
        <v>-0.10000000000000053</v>
      </c>
      <c r="F445" s="288">
        <v>0.000700000000000145</v>
      </c>
      <c r="G445" s="288">
        <v>-0.06799999999999962</v>
      </c>
      <c r="H445" s="288">
        <v>-0.10360000000000014</v>
      </c>
      <c r="I445" s="288">
        <v>-0.105</v>
      </c>
      <c r="J445" s="288">
        <v>-0.12180000000000035</v>
      </c>
      <c r="K445" s="288">
        <v>-0.12380000000000013</v>
      </c>
      <c r="L445" s="288">
        <v>-0.039699999999999847</v>
      </c>
      <c r="M445" s="288">
        <v>-0.03310000000000013</v>
      </c>
      <c r="N445" s="97"/>
      <c r="O445" s="292"/>
      <c r="P445" s="309"/>
      <c r="Q445" s="299"/>
      <c r="R445" s="19"/>
      <c r="S445" s="19"/>
      <c r="T445" s="19"/>
      <c r="U445" s="19"/>
      <c r="V445" s="19"/>
      <c r="W445" s="19"/>
      <c r="X445" s="19"/>
      <c r="Y445" s="19"/>
      <c r="Z445" s="19"/>
      <c r="AA445" s="19"/>
      <c r="AB445" s="19"/>
      <c r="AC445" s="19"/>
      <c r="AD445" s="19"/>
    </row>
    <row r="446" spans="1:30" ht="12.75" customHeight="1">
      <c r="A446" s="97" t="s">
        <v>217</v>
      </c>
      <c r="B446" s="288">
        <v>-0.29990000000000006</v>
      </c>
      <c r="C446" s="288">
        <v>-0.11859999999999982</v>
      </c>
      <c r="D446" s="288">
        <v>-0.13099999999999934</v>
      </c>
      <c r="E446" s="288">
        <v>-0.10579999999999945</v>
      </c>
      <c r="F446" s="288">
        <v>-0.15339999999999954</v>
      </c>
      <c r="G446" s="288">
        <v>-0.15610000000000035</v>
      </c>
      <c r="H446" s="288">
        <v>-0.2561</v>
      </c>
      <c r="I446" s="288">
        <v>-0.09030000000000005</v>
      </c>
      <c r="J446" s="288">
        <v>-0.16239999999999988</v>
      </c>
      <c r="K446" s="288">
        <v>-0.1664999999999992</v>
      </c>
      <c r="L446" s="288">
        <v>-0.09130000000000038</v>
      </c>
      <c r="M446" s="288">
        <v>-0.10009999999999941</v>
      </c>
      <c r="N446" s="97"/>
      <c r="O446" s="292"/>
      <c r="P446" s="309"/>
      <c r="Q446" s="299"/>
      <c r="R446" s="19"/>
      <c r="S446" s="19"/>
      <c r="T446" s="19"/>
      <c r="U446" s="19"/>
      <c r="V446" s="19"/>
      <c r="W446" s="19"/>
      <c r="X446" s="19"/>
      <c r="Y446" s="19"/>
      <c r="Z446" s="19"/>
      <c r="AA446" s="19"/>
      <c r="AB446" s="19"/>
      <c r="AC446" s="19"/>
      <c r="AD446" s="19"/>
    </row>
    <row r="447" spans="1:30" ht="12.75" customHeight="1">
      <c r="A447" s="97" t="s">
        <v>218</v>
      </c>
      <c r="B447" s="288">
        <v>-0.11489999999999956</v>
      </c>
      <c r="C447" s="288">
        <v>-0.11929999999999996</v>
      </c>
      <c r="D447" s="288">
        <v>-0.2370000000000001</v>
      </c>
      <c r="E447" s="288">
        <v>-0.22489999999999988</v>
      </c>
      <c r="F447" s="288">
        <v>-0.2084999999999999</v>
      </c>
      <c r="G447" s="288">
        <v>-0.1554000000000002</v>
      </c>
      <c r="H447" s="288">
        <v>-0.19280000000000008</v>
      </c>
      <c r="I447" s="288">
        <v>-0.19399999999999995</v>
      </c>
      <c r="J447" s="288">
        <v>-0.21840000000000082</v>
      </c>
      <c r="K447" s="288">
        <v>-0.13899999999999935</v>
      </c>
      <c r="L447" s="288">
        <v>-0.48629999999999995</v>
      </c>
      <c r="M447" s="288">
        <v>-0.5031999999999996</v>
      </c>
      <c r="N447" s="97"/>
      <c r="O447" s="292"/>
      <c r="P447" s="309"/>
      <c r="Q447" s="299"/>
      <c r="R447" s="19"/>
      <c r="S447" s="19"/>
      <c r="T447" s="19"/>
      <c r="U447" s="19"/>
      <c r="V447" s="19"/>
      <c r="W447" s="19"/>
      <c r="X447" s="19"/>
      <c r="Y447" s="19"/>
      <c r="Z447" s="19"/>
      <c r="AA447" s="19"/>
      <c r="AB447" s="19"/>
      <c r="AC447" s="19"/>
      <c r="AD447" s="19"/>
    </row>
    <row r="448" spans="1:30" ht="12.75" customHeight="1">
      <c r="A448" s="97" t="s">
        <v>219</v>
      </c>
      <c r="B448" s="288">
        <v>-0.42884999999999973</v>
      </c>
      <c r="C448" s="288">
        <v>-0.14259999999999984</v>
      </c>
      <c r="D448" s="288">
        <v>-0.3614999999999995</v>
      </c>
      <c r="E448" s="288">
        <v>-0.23150000000000048</v>
      </c>
      <c r="F448" s="288">
        <v>-0.2871000000000006</v>
      </c>
      <c r="G448" s="288">
        <v>-0.0838000000000001</v>
      </c>
      <c r="H448" s="288">
        <v>-0.10859999999999914</v>
      </c>
      <c r="I448" s="288">
        <v>-0.035800000000000054</v>
      </c>
      <c r="J448" s="288">
        <v>-0.02060000000000084</v>
      </c>
      <c r="K448" s="288">
        <v>-0.07200000000000006</v>
      </c>
      <c r="L448" s="288">
        <v>-0.11990000000000034</v>
      </c>
      <c r="M448" s="288">
        <v>-0.14480000000000004</v>
      </c>
      <c r="N448" s="97"/>
      <c r="O448" s="292"/>
      <c r="P448" s="309"/>
      <c r="Q448" s="299"/>
      <c r="R448" s="19"/>
      <c r="S448" s="19"/>
      <c r="T448" s="19"/>
      <c r="U448" s="19"/>
      <c r="V448" s="19"/>
      <c r="W448" s="19"/>
      <c r="X448" s="19"/>
      <c r="Y448" s="19"/>
      <c r="Z448" s="19"/>
      <c r="AA448" s="19"/>
      <c r="AB448" s="19"/>
      <c r="AC448" s="19"/>
      <c r="AD448" s="19"/>
    </row>
    <row r="449" spans="1:30" ht="12.75" customHeight="1">
      <c r="A449" s="97" t="s">
        <v>220</v>
      </c>
      <c r="B449" s="288">
        <v>-0.15200000000000014</v>
      </c>
      <c r="C449" s="288">
        <v>-0.10709999999999997</v>
      </c>
      <c r="D449" s="288">
        <v>-0.2953999999999999</v>
      </c>
      <c r="E449" s="288">
        <v>-0.20619999999999994</v>
      </c>
      <c r="F449" s="288">
        <v>-0.08330000000000037</v>
      </c>
      <c r="G449" s="288">
        <v>-0.14199999999999946</v>
      </c>
      <c r="H449" s="288">
        <v>-0.25539999999999985</v>
      </c>
      <c r="I449" s="288">
        <v>-0.19930000000000003</v>
      </c>
      <c r="J449" s="288">
        <v>-0.26720000000000077</v>
      </c>
      <c r="K449" s="288">
        <v>-0.21580000000000066</v>
      </c>
      <c r="L449" s="288">
        <v>-0.2847999999999997</v>
      </c>
      <c r="M449" s="288">
        <v>-0.14900000000000002</v>
      </c>
      <c r="N449" s="97"/>
      <c r="O449" s="292"/>
      <c r="P449" s="309"/>
      <c r="Q449" s="299"/>
      <c r="R449" s="19"/>
      <c r="S449" s="19"/>
      <c r="T449" s="19"/>
      <c r="U449" s="19"/>
      <c r="V449" s="19"/>
      <c r="W449" s="19"/>
      <c r="X449" s="19"/>
      <c r="Y449" s="19"/>
      <c r="Z449" s="19"/>
      <c r="AA449" s="19"/>
      <c r="AB449" s="19"/>
      <c r="AC449" s="19"/>
      <c r="AD449" s="19"/>
    </row>
    <row r="450" spans="1:30" ht="12.75" customHeight="1">
      <c r="A450" s="97" t="s">
        <v>221</v>
      </c>
      <c r="B450" s="288">
        <v>-0.4029999999999996</v>
      </c>
      <c r="C450" s="288">
        <v>-0.39809999999999945</v>
      </c>
      <c r="D450" s="288">
        <v>-0.43429999999999946</v>
      </c>
      <c r="E450" s="288">
        <v>-0.42300000000000004</v>
      </c>
      <c r="F450" s="288">
        <v>-0.6273999999999997</v>
      </c>
      <c r="G450" s="288">
        <v>-0.3003</v>
      </c>
      <c r="H450" s="288">
        <v>-0.29710000000000036</v>
      </c>
      <c r="I450" s="288">
        <v>-0.4729000000000001</v>
      </c>
      <c r="J450" s="288">
        <v>-0.39890000000000025</v>
      </c>
      <c r="K450" s="288">
        <v>-0.33479999999999954</v>
      </c>
      <c r="L450" s="288">
        <v>-0.21589999999999954</v>
      </c>
      <c r="M450" s="288">
        <v>-0.08530000000000015</v>
      </c>
      <c r="N450" s="97"/>
      <c r="O450" s="292"/>
      <c r="P450" s="309"/>
      <c r="Q450" s="300"/>
      <c r="R450" s="19"/>
      <c r="S450" s="19"/>
      <c r="T450" s="19"/>
      <c r="U450" s="19"/>
      <c r="V450" s="19"/>
      <c r="W450" s="19"/>
      <c r="X450" s="19"/>
      <c r="Y450" s="19"/>
      <c r="Z450" s="19"/>
      <c r="AA450" s="19"/>
      <c r="AB450" s="19"/>
      <c r="AC450" s="19"/>
      <c r="AD450" s="19"/>
    </row>
    <row r="451" spans="1:30" ht="12.75" customHeight="1">
      <c r="A451" s="97" t="s">
        <v>222</v>
      </c>
      <c r="B451" s="288">
        <v>-0.14949999999999974</v>
      </c>
      <c r="C451" s="288">
        <v>-0.13</v>
      </c>
      <c r="D451" s="288">
        <v>-0.036099999999999355</v>
      </c>
      <c r="E451" s="288">
        <v>-0.08830000000000027</v>
      </c>
      <c r="F451" s="288">
        <v>-0.17850000000000055</v>
      </c>
      <c r="G451" s="288">
        <v>-0.25459999999999994</v>
      </c>
      <c r="H451" s="288">
        <v>-0.38590000000000035</v>
      </c>
      <c r="I451" s="288">
        <v>-0.2972999999999999</v>
      </c>
      <c r="J451" s="288">
        <v>-0.2713000000000001</v>
      </c>
      <c r="K451" s="288">
        <v>-0.13390000000000057</v>
      </c>
      <c r="L451" s="288">
        <v>0.1343999999999994</v>
      </c>
      <c r="M451" s="288">
        <v>0.6326</v>
      </c>
      <c r="N451" s="97"/>
      <c r="O451" s="292"/>
      <c r="P451" s="309"/>
      <c r="Q451" s="299"/>
      <c r="R451" s="19"/>
      <c r="S451" s="19"/>
      <c r="T451" s="19"/>
      <c r="U451" s="19"/>
      <c r="V451" s="19"/>
      <c r="W451" s="19"/>
      <c r="X451" s="19"/>
      <c r="Y451" s="19"/>
      <c r="Z451" s="19"/>
      <c r="AA451" s="19"/>
      <c r="AB451" s="19"/>
      <c r="AC451" s="19"/>
      <c r="AD451" s="19"/>
    </row>
    <row r="452" spans="1:30" ht="12.75" customHeight="1">
      <c r="A452" s="97" t="s">
        <v>223</v>
      </c>
      <c r="B452" s="288">
        <v>0.3511999999999995</v>
      </c>
      <c r="C452" s="288">
        <v>-0.33389999999999986</v>
      </c>
      <c r="D452" s="288">
        <v>-0.3592999999999993</v>
      </c>
      <c r="E452" s="288">
        <v>-0.2082000000000006</v>
      </c>
      <c r="F452" s="288">
        <v>-0.024399999999999977</v>
      </c>
      <c r="G452" s="288">
        <v>-0.16329999999999956</v>
      </c>
      <c r="H452" s="288">
        <v>-0.15729999999999933</v>
      </c>
      <c r="I452" s="288">
        <v>-0.13730000000000064</v>
      </c>
      <c r="J452" s="288">
        <v>-0.12849999999999984</v>
      </c>
      <c r="K452" s="288">
        <v>-0.1296999999999997</v>
      </c>
      <c r="L452" s="288">
        <v>-0.05770000000000053</v>
      </c>
      <c r="M452" s="288">
        <v>0.06649999999999956</v>
      </c>
      <c r="N452" s="97"/>
      <c r="O452" s="292"/>
      <c r="P452" s="309"/>
      <c r="Q452" s="299"/>
      <c r="R452" s="19"/>
      <c r="S452" s="19"/>
      <c r="T452" s="19"/>
      <c r="U452" s="19"/>
      <c r="V452" s="19"/>
      <c r="W452" s="19"/>
      <c r="X452" s="19"/>
      <c r="Y452" s="19"/>
      <c r="Z452" s="19"/>
      <c r="AA452" s="19"/>
      <c r="AB452" s="19"/>
      <c r="AC452" s="19"/>
      <c r="AD452" s="19"/>
    </row>
    <row r="453" spans="1:30" ht="12.75" customHeight="1">
      <c r="A453" s="97" t="s">
        <v>224</v>
      </c>
      <c r="B453" s="288">
        <v>-0.0004999999999997229</v>
      </c>
      <c r="C453" s="288">
        <v>-0.28330000000000055</v>
      </c>
      <c r="D453" s="288">
        <v>-0.37100000000000044</v>
      </c>
      <c r="E453" s="288">
        <v>-0.20599999999999952</v>
      </c>
      <c r="F453" s="288">
        <v>-0.0015999999999998238</v>
      </c>
      <c r="G453" s="288">
        <v>-0.08919999999999995</v>
      </c>
      <c r="H453" s="288">
        <v>-0.20350000000000001</v>
      </c>
      <c r="I453" s="288">
        <v>0.4684999999999997</v>
      </c>
      <c r="J453" s="288">
        <v>-0.2153999999999998</v>
      </c>
      <c r="K453" s="288">
        <v>-0.18649999999999967</v>
      </c>
      <c r="L453" s="288">
        <v>-0.1172999999999993</v>
      </c>
      <c r="M453" s="288">
        <v>-0.29610000000000003</v>
      </c>
      <c r="N453" s="97"/>
      <c r="O453" s="292"/>
      <c r="P453" s="309"/>
      <c r="Q453" s="299"/>
      <c r="R453" s="19"/>
      <c r="S453" s="19"/>
      <c r="T453" s="19"/>
      <c r="U453" s="19"/>
      <c r="V453" s="19"/>
      <c r="W453" s="19"/>
      <c r="X453" s="19"/>
      <c r="Y453" s="19"/>
      <c r="Z453" s="19"/>
      <c r="AA453" s="19"/>
      <c r="AB453" s="19"/>
      <c r="AC453" s="19"/>
      <c r="AD453" s="19"/>
    </row>
    <row r="454" spans="1:30" ht="12.75" customHeight="1">
      <c r="A454" s="97" t="s">
        <v>225</v>
      </c>
      <c r="B454" s="288">
        <v>-0.37709999999999955</v>
      </c>
      <c r="C454" s="288">
        <v>-0.3685999999999998</v>
      </c>
      <c r="D454" s="288">
        <v>-0.2682000000000002</v>
      </c>
      <c r="E454" s="288">
        <v>0.01499999999999968</v>
      </c>
      <c r="F454" s="288">
        <v>-0.32779999999999987</v>
      </c>
      <c r="G454" s="288">
        <v>-0.2648999999999999</v>
      </c>
      <c r="H454" s="288">
        <v>-0.3280000000000003</v>
      </c>
      <c r="I454" s="288">
        <v>-0.3639000000000001</v>
      </c>
      <c r="J454" s="288">
        <v>-0.32809999999999917</v>
      </c>
      <c r="K454" s="288">
        <v>-0.15770000000000017</v>
      </c>
      <c r="L454" s="288">
        <v>-0.08110000000000017</v>
      </c>
      <c r="M454" s="288">
        <v>-0.12709999999999955</v>
      </c>
      <c r="N454" s="97"/>
      <c r="O454" s="292"/>
      <c r="P454" s="309"/>
      <c r="Q454" s="299"/>
      <c r="R454" s="19"/>
      <c r="S454" s="19"/>
      <c r="T454" s="19"/>
      <c r="U454" s="19"/>
      <c r="V454" s="19"/>
      <c r="W454" s="19"/>
      <c r="X454" s="19"/>
      <c r="Y454" s="19"/>
      <c r="Z454" s="19"/>
      <c r="AA454" s="19"/>
      <c r="AB454" s="19"/>
      <c r="AC454" s="19"/>
      <c r="AD454" s="19"/>
    </row>
    <row r="455" spans="1:30" ht="12.75" customHeight="1">
      <c r="A455" s="97" t="s">
        <v>226</v>
      </c>
      <c r="B455" s="288">
        <v>-0.3658999999999999</v>
      </c>
      <c r="C455" s="288">
        <v>-0.27470000000000017</v>
      </c>
      <c r="D455" s="288">
        <v>-0.31700000000000017</v>
      </c>
      <c r="E455" s="288">
        <v>-0.28080000000000016</v>
      </c>
      <c r="F455" s="288">
        <v>-0.12510000000000066</v>
      </c>
      <c r="G455" s="288">
        <v>-0.09660000000000046</v>
      </c>
      <c r="H455" s="288">
        <v>-0.10070000000000068</v>
      </c>
      <c r="I455" s="288">
        <v>-0.09600000000000009</v>
      </c>
      <c r="J455" s="288">
        <v>-0.09659999999999958</v>
      </c>
      <c r="K455" s="288">
        <v>-0.17239999999999966</v>
      </c>
      <c r="L455" s="288">
        <v>-0.27139999999999986</v>
      </c>
      <c r="M455" s="288">
        <v>-0.11240000000000006</v>
      </c>
      <c r="N455" s="97"/>
      <c r="O455" s="292"/>
      <c r="P455" s="309"/>
      <c r="Q455" s="299"/>
      <c r="R455" s="19"/>
      <c r="S455" s="19"/>
      <c r="T455" s="19"/>
      <c r="U455" s="19"/>
      <c r="V455" s="19"/>
      <c r="W455" s="19"/>
      <c r="X455" s="19"/>
      <c r="Y455" s="19"/>
      <c r="Z455" s="19"/>
      <c r="AA455" s="19"/>
      <c r="AB455" s="19"/>
      <c r="AC455" s="19"/>
      <c r="AD455" s="19"/>
    </row>
    <row r="456" spans="1:30" ht="12.75" customHeight="1">
      <c r="A456" s="97" t="s">
        <v>227</v>
      </c>
      <c r="B456" s="288">
        <v>-0.17879999999999985</v>
      </c>
      <c r="C456" s="288">
        <v>-0.28140000000000054</v>
      </c>
      <c r="D456" s="288">
        <v>-0.28</v>
      </c>
      <c r="E456" s="288">
        <v>-0.1578999999999997</v>
      </c>
      <c r="F456" s="288">
        <v>-0.13569999999999993</v>
      </c>
      <c r="G456" s="288">
        <v>-0.13920000000000066</v>
      </c>
      <c r="H456" s="288">
        <v>-0.2481</v>
      </c>
      <c r="I456" s="288">
        <v>-0.19310000000000027</v>
      </c>
      <c r="J456" s="288">
        <v>-0.18050000000000033</v>
      </c>
      <c r="K456" s="288">
        <v>-0.1645000000000003</v>
      </c>
      <c r="L456" s="288">
        <v>-0.24700000000000077</v>
      </c>
      <c r="M456" s="288">
        <v>-0.09129999999999949</v>
      </c>
      <c r="N456" s="97"/>
      <c r="O456" s="292"/>
      <c r="P456" s="309"/>
      <c r="Q456" s="299"/>
      <c r="R456" s="19"/>
      <c r="S456" s="19"/>
      <c r="T456" s="19"/>
      <c r="U456" s="19"/>
      <c r="V456" s="19"/>
      <c r="W456" s="19"/>
      <c r="X456" s="19"/>
      <c r="Y456" s="19"/>
      <c r="Z456" s="19"/>
      <c r="AA456" s="19"/>
      <c r="AB456" s="19"/>
      <c r="AC456" s="19"/>
      <c r="AD456" s="19"/>
    </row>
    <row r="457" spans="1:30" ht="12.75" customHeight="1">
      <c r="A457" s="97" t="s">
        <v>228</v>
      </c>
      <c r="B457" s="288">
        <v>-0.25560000000000027</v>
      </c>
      <c r="C457" s="288">
        <v>-0.24519999999999964</v>
      </c>
      <c r="D457" s="288">
        <v>-0.23939999999999984</v>
      </c>
      <c r="E457" s="288">
        <v>-0.20680000000000032</v>
      </c>
      <c r="F457" s="288">
        <v>-0.14120000000000044</v>
      </c>
      <c r="G457" s="288">
        <v>-0.15470000000000006</v>
      </c>
      <c r="H457" s="288">
        <v>-0.1264000000000003</v>
      </c>
      <c r="I457" s="288">
        <v>-0.21389999999999976</v>
      </c>
      <c r="J457" s="288">
        <v>-0.27229999999999954</v>
      </c>
      <c r="K457" s="288">
        <v>-0.16349999999999998</v>
      </c>
      <c r="L457" s="288">
        <v>0.052400000000000446</v>
      </c>
      <c r="M457" s="288">
        <v>0.11369999999999969</v>
      </c>
      <c r="N457" s="97"/>
      <c r="O457" s="292"/>
      <c r="P457" s="309"/>
      <c r="Q457" s="299"/>
      <c r="R457" s="19"/>
      <c r="S457" s="19"/>
      <c r="T457" s="19"/>
      <c r="U457" s="19"/>
      <c r="V457" s="19"/>
      <c r="W457" s="19"/>
      <c r="X457" s="19"/>
      <c r="Y457" s="19"/>
      <c r="Z457" s="19"/>
      <c r="AA457" s="19"/>
      <c r="AB457" s="19"/>
      <c r="AC457" s="19"/>
      <c r="AD457" s="19"/>
    </row>
    <row r="458" spans="1:30" ht="12.75" customHeight="1">
      <c r="A458" s="97" t="s">
        <v>229</v>
      </c>
      <c r="B458" s="288">
        <v>-0.17540000000000067</v>
      </c>
      <c r="C458" s="288">
        <v>-0.7207000000000008</v>
      </c>
      <c r="D458" s="288">
        <v>-0.5883000000000003</v>
      </c>
      <c r="E458" s="288">
        <v>-0.5370999999999997</v>
      </c>
      <c r="F458" s="288">
        <v>-0.8619000000000003</v>
      </c>
      <c r="G458" s="288">
        <v>-0.3351000000000006</v>
      </c>
      <c r="H458" s="288">
        <v>-0.5421000000000014</v>
      </c>
      <c r="I458" s="288">
        <v>-0.27300000000000146</v>
      </c>
      <c r="J458" s="288">
        <v>0.20940000000000047</v>
      </c>
      <c r="K458" s="288">
        <v>0.7498000000000005</v>
      </c>
      <c r="L458" s="288">
        <v>1.1618000000000013</v>
      </c>
      <c r="M458" s="288">
        <v>0.9028</v>
      </c>
      <c r="N458" s="97"/>
      <c r="O458" s="292"/>
      <c r="P458" s="309"/>
      <c r="Q458" s="299"/>
      <c r="R458" s="19"/>
      <c r="S458" s="19"/>
      <c r="T458" s="19"/>
      <c r="U458" s="19"/>
      <c r="V458" s="19"/>
      <c r="W458" s="19"/>
      <c r="X458" s="19"/>
      <c r="Y458" s="19"/>
      <c r="Z458" s="19"/>
      <c r="AA458" s="19"/>
      <c r="AB458" s="19"/>
      <c r="AC458" s="19"/>
      <c r="AD458" s="19"/>
    </row>
    <row r="459" spans="1:30" ht="12.75" customHeight="1">
      <c r="A459" s="97" t="s">
        <v>230</v>
      </c>
      <c r="B459" s="288">
        <f aca="true" t="shared" si="6" ref="B459:H459">B418-B220</f>
        <v>0.2110000000000003</v>
      </c>
      <c r="C459" s="288">
        <f t="shared" si="6"/>
        <v>0.2955999999999994</v>
      </c>
      <c r="D459" s="288">
        <f t="shared" si="6"/>
        <v>0.03140000000000054</v>
      </c>
      <c r="E459" s="288">
        <f t="shared" si="6"/>
        <v>0.04193200000000008</v>
      </c>
      <c r="F459" s="288">
        <f t="shared" si="6"/>
        <v>0.30575000000000063</v>
      </c>
      <c r="G459" s="288">
        <f t="shared" si="6"/>
        <v>0.04249999999999954</v>
      </c>
      <c r="H459" s="288">
        <f t="shared" si="6"/>
        <v>-0.0951139999999997</v>
      </c>
      <c r="I459" s="288"/>
      <c r="J459" s="288"/>
      <c r="K459" s="288"/>
      <c r="L459" s="288"/>
      <c r="M459" s="288"/>
      <c r="N459" s="97"/>
      <c r="O459" s="292"/>
      <c r="P459" s="309"/>
      <c r="Q459" s="299"/>
      <c r="R459" s="19"/>
      <c r="S459" s="19"/>
      <c r="T459" s="19"/>
      <c r="U459" s="19"/>
      <c r="V459" s="19"/>
      <c r="W459" s="19"/>
      <c r="X459" s="19"/>
      <c r="Y459" s="19"/>
      <c r="Z459" s="19"/>
      <c r="AA459" s="19"/>
      <c r="AB459" s="19"/>
      <c r="AC459" s="19"/>
      <c r="AD459" s="19"/>
    </row>
    <row r="460" spans="1:30" ht="12.75" customHeight="1">
      <c r="A460" s="97"/>
      <c r="B460" s="288"/>
      <c r="C460" s="288"/>
      <c r="D460" s="288"/>
      <c r="E460" s="288"/>
      <c r="F460" s="288"/>
      <c r="G460" s="288"/>
      <c r="H460" s="288"/>
      <c r="I460" s="288"/>
      <c r="J460" s="288"/>
      <c r="K460" s="288"/>
      <c r="L460" s="288"/>
      <c r="M460" s="288"/>
      <c r="N460" s="97"/>
      <c r="O460" s="292"/>
      <c r="P460" s="309"/>
      <c r="Q460" s="299"/>
      <c r="R460" s="19"/>
      <c r="S460" s="19"/>
      <c r="T460" s="19"/>
      <c r="U460" s="19"/>
      <c r="V460" s="19"/>
      <c r="W460" s="19"/>
      <c r="X460" s="19"/>
      <c r="Y460" s="19"/>
      <c r="Z460" s="19"/>
      <c r="AA460" s="19"/>
      <c r="AB460" s="19"/>
      <c r="AC460" s="19"/>
      <c r="AD460" s="19"/>
    </row>
    <row r="461" spans="1:30" ht="12.75" customHeight="1">
      <c r="A461" s="97"/>
      <c r="B461" s="288"/>
      <c r="C461" s="288"/>
      <c r="D461" s="288"/>
      <c r="E461" s="288"/>
      <c r="F461" s="288"/>
      <c r="G461" s="288"/>
      <c r="H461" s="288"/>
      <c r="I461" s="288"/>
      <c r="J461" s="288"/>
      <c r="K461" s="288"/>
      <c r="L461" s="288"/>
      <c r="M461" s="288"/>
      <c r="N461" s="97"/>
      <c r="O461" s="292"/>
      <c r="P461" s="309"/>
      <c r="Q461" s="299"/>
      <c r="R461" s="19"/>
      <c r="S461" s="19"/>
      <c r="T461" s="19"/>
      <c r="U461" s="19"/>
      <c r="V461" s="19"/>
      <c r="W461" s="19"/>
      <c r="X461" s="19"/>
      <c r="Y461" s="19"/>
      <c r="Z461" s="19"/>
      <c r="AA461" s="19"/>
      <c r="AB461" s="19"/>
      <c r="AC461" s="19"/>
      <c r="AD461" s="19"/>
    </row>
    <row r="462" spans="1:30" ht="12.75" customHeight="1">
      <c r="A462" s="97"/>
      <c r="B462" s="288"/>
      <c r="C462" s="288"/>
      <c r="D462" s="288"/>
      <c r="E462" s="288"/>
      <c r="F462" s="288"/>
      <c r="G462" s="288"/>
      <c r="H462" s="288"/>
      <c r="I462" s="288"/>
      <c r="J462" s="288"/>
      <c r="K462" s="288"/>
      <c r="L462" s="288"/>
      <c r="M462" s="288"/>
      <c r="N462" s="97"/>
      <c r="O462" s="292"/>
      <c r="P462" s="309"/>
      <c r="Q462" s="299"/>
      <c r="R462" s="19"/>
      <c r="S462" s="19"/>
      <c r="T462" s="19"/>
      <c r="U462" s="19"/>
      <c r="V462" s="19"/>
      <c r="W462" s="19"/>
      <c r="X462" s="19"/>
      <c r="Y462" s="19"/>
      <c r="Z462" s="19"/>
      <c r="AA462" s="19"/>
      <c r="AB462" s="19"/>
      <c r="AC462" s="19"/>
      <c r="AD462" s="19"/>
    </row>
    <row r="463" spans="1:30" ht="12.75" customHeight="1" thickBot="1">
      <c r="A463" s="96"/>
      <c r="B463" s="96"/>
      <c r="C463" s="96"/>
      <c r="D463" s="96"/>
      <c r="E463" s="96"/>
      <c r="F463" s="96"/>
      <c r="G463" s="96"/>
      <c r="H463" s="96"/>
      <c r="I463" s="96"/>
      <c r="J463" s="96"/>
      <c r="K463" s="96"/>
      <c r="L463" s="96"/>
      <c r="M463" s="96"/>
      <c r="N463" s="97"/>
      <c r="O463" s="292"/>
      <c r="P463" s="309"/>
      <c r="Q463" s="299"/>
      <c r="R463" s="19"/>
      <c r="S463" s="19"/>
      <c r="T463" s="19"/>
      <c r="U463" s="19"/>
      <c r="V463" s="19"/>
      <c r="W463" s="19"/>
      <c r="X463" s="19"/>
      <c r="Y463" s="19"/>
      <c r="Z463" s="19"/>
      <c r="AA463" s="19"/>
      <c r="AB463" s="19"/>
      <c r="AC463" s="19"/>
      <c r="AD463" s="19"/>
    </row>
    <row r="464" spans="1:30" ht="12.75" customHeight="1">
      <c r="A464" s="97"/>
      <c r="B464" s="97"/>
      <c r="C464" s="97"/>
      <c r="D464" s="97"/>
      <c r="E464" s="97"/>
      <c r="F464" s="97"/>
      <c r="G464" s="97"/>
      <c r="H464" s="97"/>
      <c r="I464" s="97"/>
      <c r="J464" s="97"/>
      <c r="K464" s="97"/>
      <c r="L464" s="97"/>
      <c r="M464" s="97"/>
      <c r="N464" s="97"/>
      <c r="O464" s="292"/>
      <c r="P464" s="309"/>
      <c r="Q464" s="299"/>
      <c r="R464" s="19"/>
      <c r="S464" s="19"/>
      <c r="T464" s="19"/>
      <c r="U464" s="19"/>
      <c r="V464" s="19"/>
      <c r="W464" s="19"/>
      <c r="X464" s="19"/>
      <c r="Y464" s="19"/>
      <c r="Z464" s="19"/>
      <c r="AA464" s="19"/>
      <c r="AB464" s="19"/>
      <c r="AC464" s="19"/>
      <c r="AD464" s="19"/>
    </row>
    <row r="465" spans="1:30" ht="12.75" customHeight="1">
      <c r="A465" s="97"/>
      <c r="B465" s="97"/>
      <c r="C465" s="97"/>
      <c r="D465" s="97"/>
      <c r="E465" s="97"/>
      <c r="F465" s="97"/>
      <c r="G465" s="97"/>
      <c r="H465" s="97"/>
      <c r="I465" s="97"/>
      <c r="J465" s="97"/>
      <c r="K465" s="97"/>
      <c r="L465" s="97"/>
      <c r="M465" s="97"/>
      <c r="N465" s="97"/>
      <c r="O465" s="18"/>
      <c r="P465" s="309"/>
      <c r="Q465" s="299"/>
      <c r="R465" s="19"/>
      <c r="S465" s="19"/>
      <c r="T465" s="19"/>
      <c r="U465" s="19"/>
      <c r="V465" s="19"/>
      <c r="W465" s="19"/>
      <c r="X465" s="19"/>
      <c r="Y465" s="19"/>
      <c r="Z465" s="19"/>
      <c r="AA465" s="19"/>
      <c r="AB465" s="19"/>
      <c r="AC465" s="19"/>
      <c r="AD465" s="19"/>
    </row>
    <row r="466" spans="1:30" ht="12.75" customHeight="1" thickBot="1">
      <c r="A466" s="11" t="s">
        <v>350</v>
      </c>
      <c r="B466" s="11"/>
      <c r="C466" s="11"/>
      <c r="D466" s="11"/>
      <c r="E466" s="11"/>
      <c r="F466" s="11"/>
      <c r="G466" s="11"/>
      <c r="H466" s="11"/>
      <c r="I466" s="96"/>
      <c r="J466" s="96"/>
      <c r="K466" s="96"/>
      <c r="L466" s="96"/>
      <c r="M466" s="96"/>
      <c r="N466" s="96"/>
      <c r="O466" s="292"/>
      <c r="P466" s="309"/>
      <c r="Q466" s="299"/>
      <c r="R466" s="19"/>
      <c r="S466" s="19"/>
      <c r="T466" s="19"/>
      <c r="U466" s="19"/>
      <c r="V466" s="19"/>
      <c r="W466" s="19"/>
      <c r="X466" s="19"/>
      <c r="Y466" s="19"/>
      <c r="Z466" s="19"/>
      <c r="AA466" s="19"/>
      <c r="AB466" s="19"/>
      <c r="AC466" s="19"/>
      <c r="AD466" s="19"/>
    </row>
    <row r="467" spans="1:30" ht="12.75" customHeight="1" thickBot="1">
      <c r="A467" s="140" t="s">
        <v>252</v>
      </c>
      <c r="B467" s="140"/>
      <c r="C467" s="140"/>
      <c r="D467" s="140"/>
      <c r="E467" s="140"/>
      <c r="F467" s="140"/>
      <c r="G467" s="140"/>
      <c r="H467" s="140" t="s">
        <v>311</v>
      </c>
      <c r="I467" s="140"/>
      <c r="J467" s="140"/>
      <c r="K467" s="140"/>
      <c r="L467" s="140"/>
      <c r="M467" s="140"/>
      <c r="N467" s="97"/>
      <c r="O467" s="292"/>
      <c r="P467" s="309"/>
      <c r="Q467" s="299"/>
      <c r="R467" s="19"/>
      <c r="S467" s="19"/>
      <c r="T467" s="19"/>
      <c r="U467" s="19"/>
      <c r="V467" s="19"/>
      <c r="W467" s="19"/>
      <c r="X467" s="19"/>
      <c r="Y467" s="19"/>
      <c r="Z467" s="19"/>
      <c r="AA467" s="19"/>
      <c r="AB467" s="19"/>
      <c r="AC467" s="19"/>
      <c r="AD467" s="19"/>
    </row>
    <row r="468" spans="1:30" ht="12.75" customHeight="1" thickBot="1">
      <c r="A468" s="148" t="s">
        <v>315</v>
      </c>
      <c r="B468" s="96" t="s">
        <v>316</v>
      </c>
      <c r="C468" s="410" t="s">
        <v>251</v>
      </c>
      <c r="D468" s="410" t="s">
        <v>193</v>
      </c>
      <c r="E468" s="410" t="s">
        <v>194</v>
      </c>
      <c r="F468" s="410" t="s">
        <v>195</v>
      </c>
      <c r="G468" s="410" t="s">
        <v>196</v>
      </c>
      <c r="H468" s="410" t="s">
        <v>197</v>
      </c>
      <c r="I468" s="410" t="s">
        <v>198</v>
      </c>
      <c r="J468" s="410" t="s">
        <v>199</v>
      </c>
      <c r="K468" s="410" t="s">
        <v>200</v>
      </c>
      <c r="L468" s="410" t="s">
        <v>201</v>
      </c>
      <c r="M468" s="410" t="s">
        <v>202</v>
      </c>
      <c r="N468" s="410" t="s">
        <v>203</v>
      </c>
      <c r="O468" s="292"/>
      <c r="P468" s="309"/>
      <c r="Q468" s="299"/>
      <c r="R468" s="19"/>
      <c r="S468" s="19"/>
      <c r="T468" s="19"/>
      <c r="U468" s="19"/>
      <c r="V468" s="19"/>
      <c r="W468" s="19"/>
      <c r="X468" s="19"/>
      <c r="Y468" s="19"/>
      <c r="Z468" s="19"/>
      <c r="AA468" s="19"/>
      <c r="AB468" s="19"/>
      <c r="AC468" s="19"/>
      <c r="AD468" s="19"/>
    </row>
    <row r="469" spans="1:30" ht="12.75" customHeight="1">
      <c r="A469" s="97"/>
      <c r="B469" s="97"/>
      <c r="C469" s="97"/>
      <c r="D469" s="97"/>
      <c r="E469" s="97"/>
      <c r="F469" s="97"/>
      <c r="G469" s="97"/>
      <c r="H469" s="97" t="s">
        <v>313</v>
      </c>
      <c r="I469" s="97"/>
      <c r="J469" s="97"/>
      <c r="K469" s="97"/>
      <c r="L469" s="97"/>
      <c r="M469" s="97"/>
      <c r="N469" s="97"/>
      <c r="O469" s="292"/>
      <c r="P469" s="309"/>
      <c r="Q469" s="299"/>
      <c r="R469" s="19"/>
      <c r="S469" s="19"/>
      <c r="T469" s="19"/>
      <c r="U469" s="19"/>
      <c r="V469" s="19"/>
      <c r="W469" s="19"/>
      <c r="X469" s="19"/>
      <c r="Y469" s="19"/>
      <c r="Z469" s="19"/>
      <c r="AA469" s="19"/>
      <c r="AB469" s="19"/>
      <c r="AC469" s="19"/>
      <c r="AD469" s="19"/>
    </row>
    <row r="470" spans="1:30" ht="12.75" customHeight="1">
      <c r="A470" s="97" t="s">
        <v>206</v>
      </c>
      <c r="B470" s="97" t="s">
        <v>259</v>
      </c>
      <c r="C470" s="288">
        <v>-0.2599799999999998</v>
      </c>
      <c r="D470" s="288">
        <v>-0.36296</v>
      </c>
      <c r="E470" s="288">
        <v>-0.4434599999999998</v>
      </c>
      <c r="F470" s="288">
        <v>-0.34310000000000007</v>
      </c>
      <c r="G470" s="288">
        <v>-0.28108000000000005</v>
      </c>
      <c r="H470" s="288">
        <v>-0.32942</v>
      </c>
      <c r="I470" s="288">
        <v>-0.48189999999999955</v>
      </c>
      <c r="J470" s="288">
        <v>-0.46381999999999995</v>
      </c>
      <c r="K470" s="288">
        <v>-0.38328000000000023</v>
      </c>
      <c r="L470" s="288">
        <v>-0.2770799999999996</v>
      </c>
      <c r="M470" s="288">
        <v>-0.20801999999999995</v>
      </c>
      <c r="N470" s="288">
        <v>-0.18956</v>
      </c>
      <c r="O470" s="292"/>
      <c r="P470" s="309"/>
      <c r="Q470" s="299"/>
      <c r="R470" s="19"/>
      <c r="S470" s="19"/>
      <c r="T470" s="19"/>
      <c r="U470" s="19"/>
      <c r="V470" s="19"/>
      <c r="W470" s="19"/>
      <c r="X470" s="19"/>
      <c r="Y470" s="19"/>
      <c r="Z470" s="19"/>
      <c r="AA470" s="19"/>
      <c r="AB470" s="19"/>
      <c r="AC470" s="19"/>
      <c r="AD470" s="19"/>
    </row>
    <row r="471" spans="1:30" ht="12.75" customHeight="1">
      <c r="A471" s="97" t="s">
        <v>207</v>
      </c>
      <c r="B471" s="97" t="s">
        <v>260</v>
      </c>
      <c r="C471" s="288">
        <v>-0.33632000000000006</v>
      </c>
      <c r="D471" s="288">
        <v>-0.47628000000000004</v>
      </c>
      <c r="E471" s="288">
        <v>-0.57622</v>
      </c>
      <c r="F471" s="288">
        <v>-0.3082200000000002</v>
      </c>
      <c r="G471" s="288">
        <v>-0.2347200000000001</v>
      </c>
      <c r="H471" s="288">
        <v>-0.27043999999999996</v>
      </c>
      <c r="I471" s="288">
        <v>-0.4062599999999996</v>
      </c>
      <c r="J471" s="288">
        <v>-0.45611999999999997</v>
      </c>
      <c r="K471" s="288">
        <v>-0.3675200000000002</v>
      </c>
      <c r="L471" s="288">
        <v>-0.2835999999999997</v>
      </c>
      <c r="M471" s="288">
        <v>-0.23042000000000015</v>
      </c>
      <c r="N471" s="288">
        <v>-0.16210000000000005</v>
      </c>
      <c r="O471" s="292"/>
      <c r="P471" s="309"/>
      <c r="Q471" s="299"/>
      <c r="R471" s="19"/>
      <c r="S471" s="19"/>
      <c r="T471" s="19"/>
      <c r="U471" s="19"/>
      <c r="V471" s="19"/>
      <c r="W471" s="19"/>
      <c r="X471" s="19"/>
      <c r="Y471" s="19"/>
      <c r="Z471" s="19"/>
      <c r="AA471" s="19"/>
      <c r="AB471" s="19"/>
      <c r="AC471" s="19"/>
      <c r="AD471" s="19"/>
    </row>
    <row r="472" spans="1:30" ht="12.75" customHeight="1">
      <c r="A472" s="97" t="s">
        <v>208</v>
      </c>
      <c r="B472" s="97" t="s">
        <v>261</v>
      </c>
      <c r="C472" s="288">
        <v>-0.39026000000000016</v>
      </c>
      <c r="D472" s="288">
        <v>-0.4747400000000003</v>
      </c>
      <c r="E472" s="288">
        <v>-0.5625800000000002</v>
      </c>
      <c r="F472" s="288">
        <v>-0.29204000000000024</v>
      </c>
      <c r="G472" s="288">
        <v>-0.21394000000000002</v>
      </c>
      <c r="H472" s="288">
        <v>-0.2535599999999999</v>
      </c>
      <c r="I472" s="288">
        <v>-0.3369799999999996</v>
      </c>
      <c r="J472" s="288">
        <v>-0.36167999999999995</v>
      </c>
      <c r="K472" s="288">
        <v>-0.37960000000000027</v>
      </c>
      <c r="L472" s="288">
        <v>-0.28745999999999994</v>
      </c>
      <c r="M472" s="288">
        <v>-0.29719999999999996</v>
      </c>
      <c r="N472" s="288">
        <v>-0.20460000000000012</v>
      </c>
      <c r="O472" s="292"/>
      <c r="P472" s="309"/>
      <c r="Q472" s="299"/>
      <c r="R472" s="19"/>
      <c r="S472" s="19"/>
      <c r="T472" s="19"/>
      <c r="U472" s="19"/>
      <c r="V472" s="19"/>
      <c r="W472" s="19"/>
      <c r="X472" s="19"/>
      <c r="Y472" s="19"/>
      <c r="Z472" s="19"/>
      <c r="AA472" s="19"/>
      <c r="AB472" s="19"/>
      <c r="AC472" s="19"/>
      <c r="AD472" s="19"/>
    </row>
    <row r="473" spans="1:30" ht="12.75" customHeight="1">
      <c r="A473" s="97" t="s">
        <v>209</v>
      </c>
      <c r="B473" s="97" t="s">
        <v>262</v>
      </c>
      <c r="C473" s="288">
        <v>-0.42428000000000027</v>
      </c>
      <c r="D473" s="288">
        <v>-0.5214800000000002</v>
      </c>
      <c r="E473" s="288">
        <v>-0.5664400000000003</v>
      </c>
      <c r="F473" s="288">
        <v>-0.2787200000000002</v>
      </c>
      <c r="G473" s="288">
        <v>-0.2661400000000002</v>
      </c>
      <c r="H473" s="288">
        <v>-0.2663999999999998</v>
      </c>
      <c r="I473" s="288">
        <v>-0.2698199999999996</v>
      </c>
      <c r="J473" s="288">
        <v>-0.3064400000000001</v>
      </c>
      <c r="K473" s="288">
        <v>-0.3553200000000004</v>
      </c>
      <c r="L473" s="288">
        <v>-0.27608</v>
      </c>
      <c r="M473" s="288">
        <v>-0.34612000000000015</v>
      </c>
      <c r="N473" s="288">
        <v>-0.36578</v>
      </c>
      <c r="O473" s="292"/>
      <c r="P473" s="309"/>
      <c r="Q473" s="299"/>
      <c r="R473" s="19"/>
      <c r="S473" s="19"/>
      <c r="T473" s="19"/>
      <c r="U473" s="19"/>
      <c r="V473" s="19"/>
      <c r="W473" s="19"/>
      <c r="X473" s="19"/>
      <c r="Y473" s="19"/>
      <c r="Z473" s="19"/>
      <c r="AA473" s="19"/>
      <c r="AB473" s="19"/>
      <c r="AC473" s="19"/>
      <c r="AD473" s="19"/>
    </row>
    <row r="474" spans="1:30" ht="12.75" customHeight="1">
      <c r="A474" s="97" t="s">
        <v>210</v>
      </c>
      <c r="B474" s="97" t="s">
        <v>263</v>
      </c>
      <c r="C474" s="288">
        <v>-0.5084600000000006</v>
      </c>
      <c r="D474" s="288">
        <v>-0.49976000000000037</v>
      </c>
      <c r="E474" s="288">
        <v>-0.5807000000000005</v>
      </c>
      <c r="F474" s="288">
        <v>-0.23344000000000023</v>
      </c>
      <c r="G474" s="288">
        <v>-0.13652000000000034</v>
      </c>
      <c r="H474" s="288">
        <v>-0.16267999999999977</v>
      </c>
      <c r="I474" s="288">
        <v>-0.21373999999999976</v>
      </c>
      <c r="J474" s="288">
        <v>-0.24632000000000004</v>
      </c>
      <c r="K474" s="288">
        <v>-0.37698000000000037</v>
      </c>
      <c r="L474" s="288">
        <v>-0.15269999999999992</v>
      </c>
      <c r="M474" s="288">
        <v>-0.23044000000000012</v>
      </c>
      <c r="N474" s="288">
        <v>-0.31988000000000005</v>
      </c>
      <c r="O474" s="292"/>
      <c r="P474" s="309"/>
      <c r="Q474" s="299"/>
      <c r="R474" s="19"/>
      <c r="S474" s="19"/>
      <c r="T474" s="19"/>
      <c r="U474" s="19"/>
      <c r="V474" s="19"/>
      <c r="W474" s="19"/>
      <c r="X474" s="19"/>
      <c r="Y474" s="19"/>
      <c r="Z474" s="19"/>
      <c r="AA474" s="19"/>
      <c r="AB474" s="19"/>
      <c r="AC474" s="19"/>
      <c r="AD474" s="19"/>
    </row>
    <row r="475" spans="1:30" ht="12.75" customHeight="1">
      <c r="A475" s="97" t="s">
        <v>211</v>
      </c>
      <c r="B475" s="97" t="s">
        <v>231</v>
      </c>
      <c r="C475" s="288">
        <v>-0.44726000000000055</v>
      </c>
      <c r="D475" s="288">
        <v>-0.43976000000000026</v>
      </c>
      <c r="E475" s="288">
        <v>-0.5286600000000006</v>
      </c>
      <c r="F475" s="288">
        <v>-0.17752000000000018</v>
      </c>
      <c r="G475" s="288">
        <v>-0.09632000000000022</v>
      </c>
      <c r="H475" s="288">
        <v>-0.09897999999999989</v>
      </c>
      <c r="I475" s="288">
        <v>-0.15033999999999992</v>
      </c>
      <c r="J475" s="288">
        <v>-0.20574000000000012</v>
      </c>
      <c r="K475" s="288">
        <v>-0.2922600000000003</v>
      </c>
      <c r="L475" s="288">
        <v>-0.09773999999999994</v>
      </c>
      <c r="M475" s="288">
        <v>-0.10556000000000018</v>
      </c>
      <c r="N475" s="288">
        <v>-0.23482000000000003</v>
      </c>
      <c r="O475" s="292"/>
      <c r="P475" s="309"/>
      <c r="Q475" s="299"/>
      <c r="R475" s="19"/>
      <c r="S475" s="19"/>
      <c r="T475" s="19"/>
      <c r="U475" s="19"/>
      <c r="V475" s="19"/>
      <c r="W475" s="19"/>
      <c r="X475" s="19"/>
      <c r="Y475" s="19"/>
      <c r="Z475" s="19"/>
      <c r="AA475" s="19"/>
      <c r="AB475" s="19"/>
      <c r="AC475" s="19"/>
      <c r="AD475" s="19"/>
    </row>
    <row r="476" spans="1:30" ht="12.75" customHeight="1">
      <c r="A476" s="97" t="s">
        <v>212</v>
      </c>
      <c r="B476" s="97" t="s">
        <v>232</v>
      </c>
      <c r="C476" s="288">
        <v>-0.31470000000000037</v>
      </c>
      <c r="D476" s="288">
        <v>-0.30120000000000025</v>
      </c>
      <c r="E476" s="288">
        <v>-0.3517000000000003</v>
      </c>
      <c r="F476" s="288">
        <v>-0.18270000000000017</v>
      </c>
      <c r="G476" s="288">
        <v>-0.13626000000000005</v>
      </c>
      <c r="H476" s="288">
        <v>-0.11569999999999983</v>
      </c>
      <c r="I476" s="288">
        <v>-0.18283999999999967</v>
      </c>
      <c r="J476" s="288">
        <v>-0.16709999999999994</v>
      </c>
      <c r="K476" s="288">
        <v>-0.23624000000000028</v>
      </c>
      <c r="L476" s="288">
        <v>-0.07145999999999972</v>
      </c>
      <c r="M476" s="288">
        <v>-0.07136000000000013</v>
      </c>
      <c r="N476" s="288">
        <v>-0.1568999999999999</v>
      </c>
      <c r="O476" s="292"/>
      <c r="P476" s="309"/>
      <c r="Q476" s="299"/>
      <c r="R476" s="19"/>
      <c r="S476" s="19"/>
      <c r="T476" s="19"/>
      <c r="U476" s="19"/>
      <c r="V476" s="19"/>
      <c r="W476" s="19"/>
      <c r="X476" s="19"/>
      <c r="Y476" s="19"/>
      <c r="Z476" s="19"/>
      <c r="AA476" s="19"/>
      <c r="AB476" s="19"/>
      <c r="AC476" s="19"/>
      <c r="AD476" s="19"/>
    </row>
    <row r="477" spans="1:30" ht="12.75" customHeight="1">
      <c r="A477" s="97" t="s">
        <v>213</v>
      </c>
      <c r="B477" s="97" t="s">
        <v>233</v>
      </c>
      <c r="C477" s="288">
        <v>-0.21776000000000054</v>
      </c>
      <c r="D477" s="288">
        <v>-0.25360000000000016</v>
      </c>
      <c r="E477" s="288">
        <v>-0.3233200000000004</v>
      </c>
      <c r="F477" s="288">
        <v>-0.17512000000000008</v>
      </c>
      <c r="G477" s="288">
        <v>-0.13102</v>
      </c>
      <c r="H477" s="288">
        <v>-0.10577999999999985</v>
      </c>
      <c r="I477" s="288">
        <v>-0.16181999999999963</v>
      </c>
      <c r="J477" s="288">
        <v>-0.14075999999999986</v>
      </c>
      <c r="K477" s="288">
        <v>-0.23628000000000018</v>
      </c>
      <c r="L477" s="288">
        <v>-0.08623999999999957</v>
      </c>
      <c r="M477" s="288">
        <v>-0.057620000000000185</v>
      </c>
      <c r="N477" s="288">
        <v>-0.14396000000000003</v>
      </c>
      <c r="O477" s="292"/>
      <c r="P477" s="309"/>
      <c r="Q477" s="299"/>
      <c r="R477" s="19"/>
      <c r="S477" s="19"/>
      <c r="T477" s="19"/>
      <c r="U477" s="19"/>
      <c r="V477" s="19"/>
      <c r="W477" s="19"/>
      <c r="X477" s="19"/>
      <c r="Y477" s="19"/>
      <c r="Z477" s="19"/>
      <c r="AA477" s="19"/>
      <c r="AB477" s="19"/>
      <c r="AC477" s="19"/>
      <c r="AD477" s="19"/>
    </row>
    <row r="478" spans="1:30" ht="12.75" customHeight="1">
      <c r="A478" s="97" t="s">
        <v>214</v>
      </c>
      <c r="B478" s="97" t="s">
        <v>234</v>
      </c>
      <c r="C478" s="288">
        <v>-0.21042000000000058</v>
      </c>
      <c r="D478" s="288">
        <v>-0.26946000000000014</v>
      </c>
      <c r="E478" s="288">
        <v>-0.3114200000000002</v>
      </c>
      <c r="F478" s="288">
        <v>-0.19832</v>
      </c>
      <c r="G478" s="288">
        <v>-0.16463999999999981</v>
      </c>
      <c r="H478" s="288">
        <v>-0.10239999999999991</v>
      </c>
      <c r="I478" s="288">
        <v>-0.1715799999999998</v>
      </c>
      <c r="J478" s="288">
        <v>-0.15231999999999993</v>
      </c>
      <c r="K478" s="288">
        <v>-0.27018000000000003</v>
      </c>
      <c r="L478" s="288">
        <v>-0.3</v>
      </c>
      <c r="M478" s="288">
        <v>-0.05275999999999996</v>
      </c>
      <c r="N478" s="288">
        <v>0.003939999999999877</v>
      </c>
      <c r="O478" s="292"/>
      <c r="P478" s="309"/>
      <c r="Q478" s="299"/>
      <c r="R478" s="19"/>
      <c r="S478" s="19"/>
      <c r="T478" s="19"/>
      <c r="U478" s="19"/>
      <c r="V478" s="19"/>
      <c r="W478" s="19"/>
      <c r="X478" s="19"/>
      <c r="Y478" s="19"/>
      <c r="Z478" s="19"/>
      <c r="AA478" s="19"/>
      <c r="AB478" s="19"/>
      <c r="AC478" s="19"/>
      <c r="AD478" s="19"/>
    </row>
    <row r="479" spans="1:30" ht="12.75" customHeight="1">
      <c r="A479" s="97" t="s">
        <v>215</v>
      </c>
      <c r="B479" s="97" t="s">
        <v>235</v>
      </c>
      <c r="C479" s="288">
        <v>-0.1921600000000005</v>
      </c>
      <c r="D479" s="288">
        <v>-0.25481999999999994</v>
      </c>
      <c r="E479" s="288">
        <v>-0.27774</v>
      </c>
      <c r="F479" s="288">
        <v>-0.22893999999999987</v>
      </c>
      <c r="G479" s="288">
        <v>-0.2478799999999996</v>
      </c>
      <c r="H479" s="288">
        <v>-0.13165999999999994</v>
      </c>
      <c r="I479" s="288">
        <v>-0.17459999999999987</v>
      </c>
      <c r="J479" s="288">
        <v>-0.14658</v>
      </c>
      <c r="K479" s="288">
        <v>-0.2030199999999999</v>
      </c>
      <c r="L479" s="288">
        <v>-0.36799999999999977</v>
      </c>
      <c r="M479" s="288">
        <v>-0.11281999999999996</v>
      </c>
      <c r="N479" s="288">
        <v>0.02405999999999988</v>
      </c>
      <c r="O479" s="292"/>
      <c r="P479" s="309"/>
      <c r="Q479" s="299"/>
      <c r="R479" s="19"/>
      <c r="S479" s="19"/>
      <c r="T479" s="19"/>
      <c r="U479" s="19"/>
      <c r="V479" s="19"/>
      <c r="W479" s="19"/>
      <c r="X479" s="19"/>
      <c r="Y479" s="19"/>
      <c r="Z479" s="19"/>
      <c r="AA479" s="19"/>
      <c r="AB479" s="19"/>
      <c r="AC479" s="19"/>
      <c r="AD479" s="19"/>
    </row>
    <row r="480" spans="1:30" ht="12.75" customHeight="1">
      <c r="A480" s="97" t="s">
        <v>216</v>
      </c>
      <c r="B480" s="97" t="s">
        <v>236</v>
      </c>
      <c r="C480" s="288">
        <v>-0.20270000000000046</v>
      </c>
      <c r="D480" s="288">
        <v>-0.25452000000000014</v>
      </c>
      <c r="E480" s="288">
        <v>-0.27181999999999995</v>
      </c>
      <c r="F480" s="288">
        <v>-0.23453999999999997</v>
      </c>
      <c r="G480" s="288">
        <v>-0.2540199999999997</v>
      </c>
      <c r="H480" s="288">
        <v>-0.13992000000000004</v>
      </c>
      <c r="I480" s="288">
        <v>-0.2206999999999999</v>
      </c>
      <c r="J480" s="288">
        <v>-0.16263999999999984</v>
      </c>
      <c r="K480" s="288">
        <v>-0.2560599999999999</v>
      </c>
      <c r="L480" s="288">
        <v>-0.3658999999999999</v>
      </c>
      <c r="M480" s="288">
        <v>-0.11463999999999999</v>
      </c>
      <c r="N480" s="288">
        <v>0.014679999999999893</v>
      </c>
      <c r="O480" s="292"/>
      <c r="P480" s="309"/>
      <c r="Q480" s="299"/>
      <c r="R480" s="19"/>
      <c r="S480" s="19"/>
      <c r="T480" s="19"/>
      <c r="U480" s="19"/>
      <c r="V480" s="19"/>
      <c r="W480" s="19"/>
      <c r="X480" s="19"/>
      <c r="Y480" s="19"/>
      <c r="Z480" s="19"/>
      <c r="AA480" s="19"/>
      <c r="AB480" s="19"/>
      <c r="AC480" s="19"/>
      <c r="AD480" s="19"/>
    </row>
    <row r="481" spans="1:30" ht="12.75" customHeight="1">
      <c r="A481" s="97" t="s">
        <v>217</v>
      </c>
      <c r="B481" s="97" t="s">
        <v>237</v>
      </c>
      <c r="C481" s="288">
        <v>-0.22852000000000033</v>
      </c>
      <c r="D481" s="288">
        <v>-0.2620800000000001</v>
      </c>
      <c r="E481" s="288">
        <v>-0.2492799999999999</v>
      </c>
      <c r="F481" s="288">
        <v>-0.21316000000000007</v>
      </c>
      <c r="G481" s="288">
        <v>-0.20169999999999977</v>
      </c>
      <c r="H481" s="288">
        <v>-0.13643999999999998</v>
      </c>
      <c r="I481" s="288">
        <v>-0.21582000000000007</v>
      </c>
      <c r="J481" s="288">
        <v>-0.1733600000000001</v>
      </c>
      <c r="K481" s="288">
        <v>-0.26342</v>
      </c>
      <c r="L481" s="288">
        <v>-0.37232000000000004</v>
      </c>
      <c r="M481" s="288">
        <v>-0.11487999999999995</v>
      </c>
      <c r="N481" s="288">
        <v>-0.02886000000000024</v>
      </c>
      <c r="O481" s="292"/>
      <c r="P481" s="309"/>
      <c r="Q481" s="299"/>
      <c r="R481" s="19"/>
      <c r="S481" s="19"/>
      <c r="T481" s="19"/>
      <c r="U481" s="19"/>
      <c r="V481" s="19"/>
      <c r="W481" s="19"/>
      <c r="X481" s="19"/>
      <c r="Y481" s="19"/>
      <c r="Z481" s="19"/>
      <c r="AA481" s="19"/>
      <c r="AB481" s="19"/>
      <c r="AC481" s="19"/>
      <c r="AD481" s="19"/>
    </row>
    <row r="482" spans="1:30" ht="12.75" customHeight="1">
      <c r="A482" s="97" t="s">
        <v>218</v>
      </c>
      <c r="B482" s="97" t="s">
        <v>238</v>
      </c>
      <c r="C482" s="288">
        <v>-0.29946000000000017</v>
      </c>
      <c r="D482" s="288">
        <v>-0.23244000000000006</v>
      </c>
      <c r="E482" s="288">
        <v>-0.20287999999999967</v>
      </c>
      <c r="F482" s="288">
        <v>-0.18460000000000001</v>
      </c>
      <c r="G482" s="288">
        <v>-0.17909999999999968</v>
      </c>
      <c r="H482" s="288">
        <v>-0.12664000000000009</v>
      </c>
      <c r="I482" s="288">
        <v>-0.23154000000000022</v>
      </c>
      <c r="J482" s="288">
        <v>-0.1451200000000002</v>
      </c>
      <c r="K482" s="288">
        <v>-0.22278000000000003</v>
      </c>
      <c r="L482" s="288">
        <v>-0.35746</v>
      </c>
      <c r="M482" s="288">
        <v>-0.11264000000000003</v>
      </c>
      <c r="N482" s="288">
        <v>-0.03727999999999998</v>
      </c>
      <c r="O482" s="292"/>
      <c r="P482" s="309"/>
      <c r="Q482" s="299"/>
      <c r="R482" s="19"/>
      <c r="S482" s="19"/>
      <c r="T482" s="19"/>
      <c r="U482" s="19"/>
      <c r="V482" s="19"/>
      <c r="W482" s="19"/>
      <c r="X482" s="19"/>
      <c r="Y482" s="19"/>
      <c r="Z482" s="19"/>
      <c r="AA482" s="19"/>
      <c r="AB482" s="19"/>
      <c r="AC482" s="19"/>
      <c r="AD482" s="19"/>
    </row>
    <row r="483" spans="1:30" ht="12.75" customHeight="1">
      <c r="A483" s="97" t="s">
        <v>219</v>
      </c>
      <c r="B483" s="97" t="s">
        <v>239</v>
      </c>
      <c r="C483" s="288">
        <v>-0.27698</v>
      </c>
      <c r="D483" s="288">
        <v>-0.1875400000000001</v>
      </c>
      <c r="E483" s="288">
        <v>-0.18405999999999983</v>
      </c>
      <c r="F483" s="288">
        <v>-0.16403999999999996</v>
      </c>
      <c r="G483" s="288">
        <v>-0.11977999999999973</v>
      </c>
      <c r="H483" s="288">
        <v>-0.11236000000000015</v>
      </c>
      <c r="I483" s="288">
        <v>-0.21366000000000013</v>
      </c>
      <c r="J483" s="288">
        <v>-0.11794000000000011</v>
      </c>
      <c r="K483" s="288">
        <v>-0.1828400000000002</v>
      </c>
      <c r="L483" s="288">
        <v>-0.14699999999999988</v>
      </c>
      <c r="M483" s="288">
        <v>-0.14494000000000007</v>
      </c>
      <c r="N483" s="288">
        <v>-0.09967999999999985</v>
      </c>
      <c r="O483" s="292"/>
      <c r="P483" s="309"/>
      <c r="Q483" s="299"/>
      <c r="R483" s="19"/>
      <c r="S483" s="19"/>
      <c r="T483" s="19"/>
      <c r="U483" s="19"/>
      <c r="V483" s="19"/>
      <c r="W483" s="19"/>
      <c r="X483" s="19"/>
      <c r="Y483" s="19"/>
      <c r="Z483" s="19"/>
      <c r="AA483" s="19"/>
      <c r="AB483" s="19"/>
      <c r="AC483" s="19"/>
      <c r="AD483" s="19"/>
    </row>
    <row r="484" spans="1:30" ht="12.75" customHeight="1">
      <c r="A484" s="97" t="s">
        <v>220</v>
      </c>
      <c r="B484" s="97" t="s">
        <v>240</v>
      </c>
      <c r="C484" s="288">
        <v>-0.2349099999999998</v>
      </c>
      <c r="D484" s="288">
        <v>-0.13694000000000006</v>
      </c>
      <c r="E484" s="288">
        <v>-0.19799999999999968</v>
      </c>
      <c r="F484" s="288">
        <v>-0.15534000000000017</v>
      </c>
      <c r="G484" s="288">
        <v>-0.1417</v>
      </c>
      <c r="H484" s="288">
        <v>-0.11090000000000018</v>
      </c>
      <c r="I484" s="288">
        <v>-0.1902199999999999</v>
      </c>
      <c r="J484" s="288">
        <v>-0.12208000000000005</v>
      </c>
      <c r="K484" s="288">
        <v>-0.17062000000000044</v>
      </c>
      <c r="L484" s="288">
        <v>-0.12735999999999983</v>
      </c>
      <c r="M484" s="288">
        <v>-0.1688200000000002</v>
      </c>
      <c r="N484" s="288">
        <v>-0.1735999999999999</v>
      </c>
      <c r="O484" s="292"/>
      <c r="P484" s="309"/>
      <c r="Q484" s="299"/>
      <c r="R484" s="19"/>
      <c r="S484" s="19"/>
      <c r="T484" s="19"/>
      <c r="U484" s="19"/>
      <c r="V484" s="19"/>
      <c r="W484" s="19"/>
      <c r="X484" s="19"/>
      <c r="Y484" s="19"/>
      <c r="Z484" s="19"/>
      <c r="AA484" s="19"/>
      <c r="AB484" s="19"/>
      <c r="AC484" s="19"/>
      <c r="AD484" s="19"/>
    </row>
    <row r="485" spans="1:30" ht="12.75" customHeight="1">
      <c r="A485" s="97" t="s">
        <v>221</v>
      </c>
      <c r="B485" s="97" t="s">
        <v>241</v>
      </c>
      <c r="C485" s="288">
        <v>-0.2516099999999998</v>
      </c>
      <c r="D485" s="288">
        <v>-0.14497999999999997</v>
      </c>
      <c r="E485" s="288">
        <v>-0.22033999999999968</v>
      </c>
      <c r="F485" s="288">
        <v>-0.17368000000000006</v>
      </c>
      <c r="G485" s="288">
        <v>-0.14632000000000006</v>
      </c>
      <c r="H485" s="288">
        <v>-0.12105999999999995</v>
      </c>
      <c r="I485" s="288">
        <v>-0.18329999999999985</v>
      </c>
      <c r="J485" s="288">
        <v>-0.1248800000000001</v>
      </c>
      <c r="K485" s="288">
        <v>-0.15808000000000053</v>
      </c>
      <c r="L485" s="288">
        <v>-0.14341999999999988</v>
      </c>
      <c r="M485" s="288">
        <v>-0.20440000000000005</v>
      </c>
      <c r="N485" s="288">
        <v>-0.18603999999999984</v>
      </c>
      <c r="O485" s="292"/>
      <c r="P485" s="309"/>
      <c r="Q485" s="299"/>
      <c r="R485" s="19"/>
      <c r="S485" s="19"/>
      <c r="T485" s="19"/>
      <c r="U485" s="19"/>
      <c r="V485" s="19"/>
      <c r="W485" s="19"/>
      <c r="X485" s="19"/>
      <c r="Y485" s="19"/>
      <c r="Z485" s="19"/>
      <c r="AA485" s="19"/>
      <c r="AB485" s="19"/>
      <c r="AC485" s="19"/>
      <c r="AD485" s="19"/>
    </row>
    <row r="486" spans="1:30" ht="12.75" customHeight="1">
      <c r="A486" s="97" t="s">
        <v>222</v>
      </c>
      <c r="B486" s="97" t="s">
        <v>242</v>
      </c>
      <c r="C486" s="288">
        <v>-0.2797299999999998</v>
      </c>
      <c r="D486" s="288">
        <v>-0.1771399999999998</v>
      </c>
      <c r="E486" s="288">
        <v>-0.29183999999999966</v>
      </c>
      <c r="F486" s="288">
        <v>-0.23827999999999996</v>
      </c>
      <c r="G486" s="288">
        <v>-0.27194</v>
      </c>
      <c r="H486" s="288">
        <v>-0.16752000000000003</v>
      </c>
      <c r="I486" s="288">
        <v>-0.2219999999999999</v>
      </c>
      <c r="J486" s="288">
        <v>-0.19846000000000003</v>
      </c>
      <c r="K486" s="288">
        <v>-0.21350000000000052</v>
      </c>
      <c r="L486" s="288">
        <v>-0.18561999999999976</v>
      </c>
      <c r="M486" s="288">
        <v>-0.23964</v>
      </c>
      <c r="N486" s="288">
        <v>-0.19647999999999985</v>
      </c>
      <c r="O486" s="292"/>
      <c r="P486" s="309"/>
      <c r="Q486" s="299"/>
      <c r="R486" s="19"/>
      <c r="S486" s="19"/>
      <c r="T486" s="19"/>
      <c r="U486" s="19"/>
      <c r="V486" s="19"/>
      <c r="W486" s="19"/>
      <c r="X486" s="19"/>
      <c r="Y486" s="19"/>
      <c r="Z486" s="19"/>
      <c r="AA486" s="19"/>
      <c r="AB486" s="19"/>
      <c r="AC486" s="19"/>
      <c r="AD486" s="19"/>
    </row>
    <row r="487" spans="1:30" ht="12.75" customHeight="1">
      <c r="A487" s="97" t="s">
        <v>223</v>
      </c>
      <c r="B487" s="97" t="s">
        <v>243</v>
      </c>
      <c r="C487" s="288">
        <v>-0.24964999999999976</v>
      </c>
      <c r="D487" s="288">
        <v>-0.17941999999999983</v>
      </c>
      <c r="E487" s="288">
        <v>-0.27285999999999966</v>
      </c>
      <c r="F487" s="288">
        <v>-0.23478000000000013</v>
      </c>
      <c r="G487" s="288">
        <v>-0.2769600000000002</v>
      </c>
      <c r="H487" s="288">
        <v>-0.18721999999999994</v>
      </c>
      <c r="I487" s="288">
        <v>-0.24795999999999996</v>
      </c>
      <c r="J487" s="288">
        <v>-0.23986000000000002</v>
      </c>
      <c r="K487" s="288">
        <v>-0.23528000000000054</v>
      </c>
      <c r="L487" s="288">
        <v>-0.17910000000000004</v>
      </c>
      <c r="M487" s="288">
        <v>-0.19450000000000003</v>
      </c>
      <c r="N487" s="288">
        <v>-0.049939999999999964</v>
      </c>
      <c r="O487" s="292"/>
      <c r="P487" s="309"/>
      <c r="Q487" s="299"/>
      <c r="R487" s="19"/>
      <c r="S487" s="19"/>
      <c r="T487" s="19"/>
      <c r="U487" s="19"/>
      <c r="V487" s="19"/>
      <c r="W487" s="19"/>
      <c r="X487" s="19"/>
      <c r="Y487" s="19"/>
      <c r="Z487" s="19"/>
      <c r="AA487" s="19"/>
      <c r="AB487" s="19"/>
      <c r="AC487" s="19"/>
      <c r="AD487" s="19"/>
    </row>
    <row r="488" spans="1:30" ht="12.75" customHeight="1">
      <c r="A488" s="97" t="s">
        <v>224</v>
      </c>
      <c r="B488" s="97" t="s">
        <v>244</v>
      </c>
      <c r="C488" s="288">
        <v>-0.15642999999999993</v>
      </c>
      <c r="D488" s="288">
        <v>-0.22233999999999982</v>
      </c>
      <c r="E488" s="288">
        <v>-0.2973199999999995</v>
      </c>
      <c r="F488" s="288">
        <v>-0.23144000000000026</v>
      </c>
      <c r="G488" s="288">
        <v>-0.24014000000000024</v>
      </c>
      <c r="H488" s="288">
        <v>-0.1887999999999998</v>
      </c>
      <c r="I488" s="288">
        <v>-0.2408599999999998</v>
      </c>
      <c r="J488" s="288">
        <v>-0.22852000000000014</v>
      </c>
      <c r="K488" s="288">
        <v>-0.21730000000000035</v>
      </c>
      <c r="L488" s="288">
        <v>-0.17724000000000012</v>
      </c>
      <c r="M488" s="288">
        <v>-0.10878000000000014</v>
      </c>
      <c r="N488" s="288">
        <v>0.06399999999999988</v>
      </c>
      <c r="O488" s="292"/>
      <c r="P488" s="309"/>
      <c r="Q488" s="299"/>
      <c r="R488" s="19"/>
      <c r="S488" s="19"/>
      <c r="T488" s="19"/>
      <c r="U488" s="19"/>
      <c r="V488" s="19"/>
      <c r="W488" s="19"/>
      <c r="X488" s="19"/>
      <c r="Y488" s="19"/>
      <c r="Z488" s="19"/>
      <c r="AA488" s="19"/>
      <c r="AB488" s="19"/>
      <c r="AC488" s="19"/>
      <c r="AD488" s="19"/>
    </row>
    <row r="489" spans="1:30" ht="12.75" customHeight="1">
      <c r="A489" s="97" t="s">
        <v>225</v>
      </c>
      <c r="B489" s="97" t="s">
        <v>245</v>
      </c>
      <c r="C489" s="288">
        <v>-0.07075999999999993</v>
      </c>
      <c r="D489" s="288">
        <v>-0.2504799999999999</v>
      </c>
      <c r="E489" s="288">
        <v>-0.2992199999999997</v>
      </c>
      <c r="F489" s="288">
        <v>-0.22634000000000007</v>
      </c>
      <c r="G489" s="288">
        <v>-0.1830400000000001</v>
      </c>
      <c r="H489" s="288">
        <v>-0.18987999999999977</v>
      </c>
      <c r="I489" s="288">
        <v>-0.25983999999999996</v>
      </c>
      <c r="J489" s="288">
        <v>-0.1276600000000002</v>
      </c>
      <c r="K489" s="288">
        <v>-0.25626000000000015</v>
      </c>
      <c r="L489" s="288">
        <v>-0.20014000000000004</v>
      </c>
      <c r="M489" s="288">
        <v>-0.10825999999999994</v>
      </c>
      <c r="N489" s="288">
        <v>0.03373999999999988</v>
      </c>
      <c r="O489" s="292"/>
      <c r="P489" s="309"/>
      <c r="Q489" s="299"/>
      <c r="R489" s="19"/>
      <c r="S489" s="19"/>
      <c r="T489" s="19"/>
      <c r="U489" s="19"/>
      <c r="V489" s="19"/>
      <c r="W489" s="19"/>
      <c r="X489" s="19"/>
      <c r="Y489" s="19"/>
      <c r="Z489" s="19"/>
      <c r="AA489" s="19"/>
      <c r="AB489" s="19"/>
      <c r="AC489" s="19"/>
      <c r="AD489" s="19"/>
    </row>
    <row r="490" spans="1:30" ht="12.75" customHeight="1">
      <c r="A490" s="97" t="s">
        <v>226</v>
      </c>
      <c r="B490" s="97" t="s">
        <v>246</v>
      </c>
      <c r="C490" s="288">
        <v>-0.11577999999999981</v>
      </c>
      <c r="D490" s="288">
        <v>-0.30277999999999994</v>
      </c>
      <c r="E490" s="288">
        <v>-0.29377999999999976</v>
      </c>
      <c r="F490" s="288">
        <v>-0.18210000000000015</v>
      </c>
      <c r="G490" s="288">
        <v>-0.23193999999999998</v>
      </c>
      <c r="H490" s="288">
        <v>-0.21445999999999987</v>
      </c>
      <c r="I490" s="288">
        <v>-0.27436000000000005</v>
      </c>
      <c r="J490" s="288">
        <v>-0.16058000000000022</v>
      </c>
      <c r="K490" s="288">
        <v>-0.26843999999999985</v>
      </c>
      <c r="L490" s="288">
        <v>-0.18851999999999994</v>
      </c>
      <c r="M490" s="288">
        <v>-0.06752000000000002</v>
      </c>
      <c r="N490" s="288">
        <v>0.03811999999999997</v>
      </c>
      <c r="O490" s="292"/>
      <c r="P490" s="309"/>
      <c r="Q490" s="299"/>
      <c r="R490" s="19"/>
      <c r="S490" s="19"/>
      <c r="T490" s="19"/>
      <c r="U490" s="19"/>
      <c r="V490" s="19"/>
      <c r="W490" s="19"/>
      <c r="X490" s="19"/>
      <c r="Y490" s="19"/>
      <c r="Z490" s="19"/>
      <c r="AA490" s="19"/>
      <c r="AB490" s="19"/>
      <c r="AC490" s="19"/>
      <c r="AD490" s="19"/>
    </row>
    <row r="491" spans="1:30" ht="12.75" customHeight="1">
      <c r="A491" s="97" t="s">
        <v>227</v>
      </c>
      <c r="B491" s="97" t="s">
        <v>247</v>
      </c>
      <c r="C491" s="288">
        <v>-0.10835999999999987</v>
      </c>
      <c r="D491" s="288">
        <v>-0.27810000000000007</v>
      </c>
      <c r="E491" s="288">
        <v>-0.2703199999999999</v>
      </c>
      <c r="F491" s="288">
        <v>-0.15366000000000019</v>
      </c>
      <c r="G491" s="288">
        <v>-0.13148000000000018</v>
      </c>
      <c r="H491" s="288">
        <v>-0.17371999999999996</v>
      </c>
      <c r="I491" s="288">
        <v>-0.23508000000000012</v>
      </c>
      <c r="J491" s="288">
        <v>-0.0852000000000002</v>
      </c>
      <c r="K491" s="288">
        <v>-0.2079799999999997</v>
      </c>
      <c r="L491" s="288">
        <v>-0.15603999999999996</v>
      </c>
      <c r="M491" s="288">
        <v>-0.07862000000000009</v>
      </c>
      <c r="N491" s="288">
        <v>0.03269999999999999</v>
      </c>
      <c r="O491" s="292"/>
      <c r="P491" s="309"/>
      <c r="Q491" s="299"/>
      <c r="R491" s="19"/>
      <c r="S491" s="19"/>
      <c r="T491" s="19"/>
      <c r="U491" s="19"/>
      <c r="V491" s="19"/>
      <c r="W491" s="19"/>
      <c r="X491" s="19"/>
      <c r="Y491" s="19"/>
      <c r="Z491" s="19"/>
      <c r="AA491" s="19"/>
      <c r="AB491" s="19"/>
      <c r="AC491" s="19"/>
      <c r="AD491" s="19"/>
    </row>
    <row r="492" spans="1:30" ht="12.75" customHeight="1">
      <c r="A492" s="97" t="s">
        <v>228</v>
      </c>
      <c r="B492" s="97" t="s">
        <v>248</v>
      </c>
      <c r="C492" s="288">
        <v>-0.1142199999999999</v>
      </c>
      <c r="D492" s="288">
        <v>-0.3083800000000002</v>
      </c>
      <c r="E492" s="288">
        <v>-0.31910000000000005</v>
      </c>
      <c r="F492" s="288">
        <v>-0.16758000000000006</v>
      </c>
      <c r="G492" s="288">
        <v>-0.12292000000000006</v>
      </c>
      <c r="H492" s="288">
        <v>-0.1506400000000001</v>
      </c>
      <c r="I492" s="288">
        <v>-0.20752000000000007</v>
      </c>
      <c r="J492" s="288">
        <v>-0.06436000000000028</v>
      </c>
      <c r="K492" s="288">
        <v>-0.18981999999999974</v>
      </c>
      <c r="L492" s="288">
        <v>-0.16215999999999992</v>
      </c>
      <c r="M492" s="288">
        <v>-0.15490000000000012</v>
      </c>
      <c r="N492" s="288">
        <v>-0.11207999999999992</v>
      </c>
      <c r="O492" s="292"/>
      <c r="P492" s="309"/>
      <c r="Q492" s="299"/>
      <c r="R492" s="19"/>
      <c r="S492" s="19"/>
      <c r="T492" s="19"/>
      <c r="U492" s="19"/>
      <c r="V492" s="19"/>
      <c r="W492" s="19"/>
      <c r="X492" s="19"/>
      <c r="Y492" s="19"/>
      <c r="Z492" s="19"/>
      <c r="AA492" s="19"/>
      <c r="AB492" s="19"/>
      <c r="AC492" s="19"/>
      <c r="AD492" s="19"/>
    </row>
    <row r="493" spans="1:30" ht="12.75" customHeight="1">
      <c r="A493" s="97" t="s">
        <v>229</v>
      </c>
      <c r="B493" s="97" t="s">
        <v>249</v>
      </c>
      <c r="C493" s="288">
        <v>-0.23557999999999985</v>
      </c>
      <c r="D493" s="288">
        <v>-0.2906400000000001</v>
      </c>
      <c r="E493" s="288">
        <v>-0.29512000000000016</v>
      </c>
      <c r="F493" s="288">
        <v>-0.1673</v>
      </c>
      <c r="G493" s="288">
        <v>-0.14628000000000013</v>
      </c>
      <c r="H493" s="288">
        <v>-0.14892000000000022</v>
      </c>
      <c r="I493" s="288">
        <v>-0.20134000000000024</v>
      </c>
      <c r="J493" s="288">
        <v>-0.07968000000000011</v>
      </c>
      <c r="K493" s="288">
        <v>-0.2185799999999997</v>
      </c>
      <c r="L493" s="288">
        <v>-0.16891999999999996</v>
      </c>
      <c r="M493" s="288">
        <v>-0.13287999999999994</v>
      </c>
      <c r="N493" s="288">
        <v>-0.10263999999999988</v>
      </c>
      <c r="O493" s="292"/>
      <c r="P493" s="309"/>
      <c r="Q493" s="299"/>
      <c r="R493" s="19"/>
      <c r="S493" s="19"/>
      <c r="T493" s="19"/>
      <c r="U493" s="19"/>
      <c r="V493" s="19"/>
      <c r="W493" s="19"/>
      <c r="X493" s="19"/>
      <c r="Y493" s="19"/>
      <c r="Z493" s="19"/>
      <c r="AA493" s="19"/>
      <c r="AB493" s="19"/>
      <c r="AC493" s="19"/>
      <c r="AD493" s="19"/>
    </row>
    <row r="494" spans="1:30" ht="12.75" customHeight="1">
      <c r="A494" s="66" t="s">
        <v>230</v>
      </c>
      <c r="B494" s="66" t="s">
        <v>250</v>
      </c>
      <c r="C494" s="289">
        <v>-0.27056</v>
      </c>
      <c r="D494" s="289">
        <v>-0.3781200000000002</v>
      </c>
      <c r="E494" s="289">
        <v>-0.33858000000000016</v>
      </c>
      <c r="F494" s="289">
        <v>-0.23352000000000003</v>
      </c>
      <c r="G494" s="289">
        <v>-0.31834000000000023</v>
      </c>
      <c r="H494" s="289">
        <v>-0.19810000000000033</v>
      </c>
      <c r="I494" s="289">
        <v>-0.2690600000000005</v>
      </c>
      <c r="J494" s="289">
        <v>-0.22798000000000035</v>
      </c>
      <c r="K494" s="289">
        <v>-0.13361999999999963</v>
      </c>
      <c r="L494" s="289">
        <v>0.018340000000000068</v>
      </c>
      <c r="M494" s="289">
        <v>0.12294000000000019</v>
      </c>
      <c r="N494" s="289">
        <v>0.13714000000000012</v>
      </c>
      <c r="O494" s="292"/>
      <c r="P494" s="309"/>
      <c r="Q494" s="299"/>
      <c r="R494" s="19"/>
      <c r="S494" s="19"/>
      <c r="T494" s="19"/>
      <c r="U494" s="19"/>
      <c r="V494" s="19"/>
      <c r="W494" s="19"/>
      <c r="X494" s="19"/>
      <c r="Y494" s="19"/>
      <c r="Z494" s="19"/>
      <c r="AA494" s="19"/>
      <c r="AB494" s="19"/>
      <c r="AC494" s="19"/>
      <c r="AD494" s="19"/>
    </row>
    <row r="495" spans="1:30" ht="12.75" customHeight="1">
      <c r="A495" s="97" t="s">
        <v>59</v>
      </c>
      <c r="B495" s="97" t="s">
        <v>317</v>
      </c>
      <c r="F495" s="288"/>
      <c r="G495" s="288"/>
      <c r="H495" s="288"/>
      <c r="I495" s="288"/>
      <c r="J495" s="288"/>
      <c r="K495" s="288"/>
      <c r="L495" s="288"/>
      <c r="M495" s="288"/>
      <c r="N495" s="288"/>
      <c r="O495" s="292"/>
      <c r="P495" s="309"/>
      <c r="Q495" s="299"/>
      <c r="R495" s="19"/>
      <c r="S495" s="19"/>
      <c r="T495" s="19"/>
      <c r="U495" s="19"/>
      <c r="V495" s="19"/>
      <c r="W495" s="19"/>
      <c r="X495" s="19"/>
      <c r="Y495" s="19"/>
      <c r="Z495" s="19"/>
      <c r="AA495" s="19"/>
      <c r="AB495" s="19"/>
      <c r="AC495" s="19"/>
      <c r="AD495" s="19"/>
    </row>
    <row r="496" spans="1:30" ht="12.75" customHeight="1">
      <c r="A496" s="97"/>
      <c r="B496" s="97"/>
      <c r="C496" s="288"/>
      <c r="D496" s="288"/>
      <c r="E496" s="288"/>
      <c r="F496" s="288"/>
      <c r="G496" s="288"/>
      <c r="H496" s="288"/>
      <c r="I496" s="288"/>
      <c r="J496" s="288"/>
      <c r="K496" s="288"/>
      <c r="L496" s="288"/>
      <c r="M496" s="288"/>
      <c r="N496" s="288"/>
      <c r="O496" s="292"/>
      <c r="P496" s="309"/>
      <c r="Q496" s="299"/>
      <c r="R496" s="19"/>
      <c r="S496" s="19"/>
      <c r="T496" s="19"/>
      <c r="U496" s="19"/>
      <c r="V496" s="19"/>
      <c r="W496" s="19"/>
      <c r="X496" s="19"/>
      <c r="Y496" s="19"/>
      <c r="Z496" s="19"/>
      <c r="AA496" s="19"/>
      <c r="AB496" s="19"/>
      <c r="AC496" s="19"/>
      <c r="AD496" s="19"/>
    </row>
    <row r="497" spans="1:30" ht="12.75" customHeight="1">
      <c r="A497" s="97"/>
      <c r="B497" s="97"/>
      <c r="C497" s="288"/>
      <c r="D497" s="288"/>
      <c r="E497" s="288"/>
      <c r="F497" s="288"/>
      <c r="G497" s="288"/>
      <c r="H497" s="288"/>
      <c r="I497" s="288"/>
      <c r="J497" s="288"/>
      <c r="K497" s="288"/>
      <c r="L497" s="288"/>
      <c r="M497" s="288"/>
      <c r="N497" s="288"/>
      <c r="O497" s="292"/>
      <c r="P497" s="309"/>
      <c r="Q497" s="299"/>
      <c r="R497" s="19"/>
      <c r="S497" s="19"/>
      <c r="T497" s="19"/>
      <c r="U497" s="19"/>
      <c r="V497" s="19"/>
      <c r="W497" s="19"/>
      <c r="X497" s="19"/>
      <c r="Y497" s="19"/>
      <c r="Z497" s="19"/>
      <c r="AA497" s="19"/>
      <c r="AB497" s="19"/>
      <c r="AC497" s="19"/>
      <c r="AD497" s="19"/>
    </row>
    <row r="498" spans="1:30" ht="12.75" customHeight="1">
      <c r="A498" s="97"/>
      <c r="B498" s="97"/>
      <c r="C498" s="288"/>
      <c r="D498" s="288"/>
      <c r="E498" s="288"/>
      <c r="F498" s="288"/>
      <c r="G498" s="288"/>
      <c r="H498" s="288"/>
      <c r="I498" s="288"/>
      <c r="J498" s="288"/>
      <c r="K498" s="288"/>
      <c r="L498" s="288"/>
      <c r="M498" s="288"/>
      <c r="N498" s="288"/>
      <c r="O498" s="292"/>
      <c r="P498" s="309"/>
      <c r="Q498" s="299"/>
      <c r="R498" s="19"/>
      <c r="S498" s="19"/>
      <c r="T498" s="19"/>
      <c r="U498" s="19"/>
      <c r="V498" s="19"/>
      <c r="W498" s="19"/>
      <c r="X498" s="19"/>
      <c r="Y498" s="19"/>
      <c r="Z498" s="19"/>
      <c r="AA498" s="19"/>
      <c r="AB498" s="19"/>
      <c r="AC498" s="19"/>
      <c r="AD498" s="19"/>
    </row>
    <row r="499" spans="1:30" ht="12.75" customHeight="1" thickBot="1">
      <c r="A499" s="96"/>
      <c r="B499" s="96"/>
      <c r="C499" s="96"/>
      <c r="D499" s="96"/>
      <c r="E499" s="96"/>
      <c r="F499" s="96"/>
      <c r="G499" s="96"/>
      <c r="H499" s="96"/>
      <c r="I499" s="96"/>
      <c r="J499" s="96"/>
      <c r="K499" s="96"/>
      <c r="L499" s="96"/>
      <c r="M499" s="96"/>
      <c r="N499" s="96"/>
      <c r="O499" s="140"/>
      <c r="P499" s="140"/>
      <c r="Q499" s="140"/>
      <c r="R499" s="17"/>
      <c r="S499" s="17"/>
      <c r="T499" s="17"/>
      <c r="U499" s="17"/>
      <c r="V499" s="17"/>
      <c r="W499" s="17"/>
      <c r="X499" s="17"/>
      <c r="Y499" s="17"/>
      <c r="Z499" s="17"/>
      <c r="AA499" s="17"/>
      <c r="AB499" s="17"/>
      <c r="AC499" s="17"/>
      <c r="AD499" s="17"/>
    </row>
    <row r="500" spans="1:30" ht="12.75" customHeight="1">
      <c r="A500" s="66"/>
      <c r="B500" s="66"/>
      <c r="C500" s="66"/>
      <c r="D500" s="66"/>
      <c r="E500" s="66"/>
      <c r="F500" s="66"/>
      <c r="G500" s="66"/>
      <c r="H500" s="66"/>
      <c r="I500" s="66"/>
      <c r="J500" s="66"/>
      <c r="K500" s="66"/>
      <c r="L500" s="66"/>
      <c r="M500" s="66"/>
      <c r="N500" s="66"/>
      <c r="O500" s="140"/>
      <c r="P500" s="140"/>
      <c r="Q500" s="140"/>
      <c r="R500" s="17"/>
      <c r="S500" s="17"/>
      <c r="T500" s="17"/>
      <c r="U500" s="17"/>
      <c r="V500" s="17"/>
      <c r="W500" s="17"/>
      <c r="X500" s="17"/>
      <c r="Y500" s="17"/>
      <c r="Z500" s="17"/>
      <c r="AA500" s="17"/>
      <c r="AB500" s="17"/>
      <c r="AC500" s="17"/>
      <c r="AD500" s="17"/>
    </row>
    <row r="501" spans="1:30" ht="12.75" customHeight="1">
      <c r="A501" s="97"/>
      <c r="B501" s="97"/>
      <c r="C501" s="97"/>
      <c r="D501" s="97"/>
      <c r="E501" s="97"/>
      <c r="F501" s="97"/>
      <c r="G501" s="97"/>
      <c r="H501" s="97"/>
      <c r="I501" s="97"/>
      <c r="J501" s="97"/>
      <c r="K501" s="97"/>
      <c r="L501" s="97"/>
      <c r="M501" s="97"/>
      <c r="N501" s="97"/>
      <c r="O501" s="140"/>
      <c r="P501" s="140"/>
      <c r="Q501" s="140"/>
      <c r="R501" s="17"/>
      <c r="S501" s="17"/>
      <c r="T501" s="17"/>
      <c r="U501" s="17"/>
      <c r="V501" s="17"/>
      <c r="W501" s="17"/>
      <c r="X501" s="17"/>
      <c r="Y501" s="17"/>
      <c r="Z501" s="17"/>
      <c r="AA501" s="17"/>
      <c r="AB501" s="17"/>
      <c r="AC501" s="17"/>
      <c r="AD501" s="17"/>
    </row>
    <row r="502" spans="1:17" ht="12.75" customHeight="1" thickBot="1">
      <c r="A502" s="11" t="s">
        <v>335</v>
      </c>
      <c r="B502" s="11"/>
      <c r="C502" s="11"/>
      <c r="D502" s="11"/>
      <c r="E502" s="11"/>
      <c r="F502" s="96"/>
      <c r="G502" s="96"/>
      <c r="H502" s="96"/>
      <c r="I502" s="96"/>
      <c r="J502" s="96"/>
      <c r="K502" s="96"/>
      <c r="L502" s="96"/>
      <c r="M502" s="96"/>
      <c r="N502" s="96"/>
      <c r="O502" s="97"/>
      <c r="P502" s="97"/>
      <c r="Q502" s="97"/>
    </row>
    <row r="503" spans="1:17" ht="12.75" customHeight="1" thickBot="1">
      <c r="A503" s="140" t="s">
        <v>252</v>
      </c>
      <c r="B503" s="140"/>
      <c r="C503" s="140"/>
      <c r="D503" s="140"/>
      <c r="E503" s="140"/>
      <c r="F503" s="140"/>
      <c r="G503" s="140"/>
      <c r="H503" s="140" t="s">
        <v>304</v>
      </c>
      <c r="I503" s="140"/>
      <c r="J503" s="140"/>
      <c r="K503" s="140"/>
      <c r="L503" s="140"/>
      <c r="M503" s="140"/>
      <c r="N503" s="96" t="s">
        <v>74</v>
      </c>
      <c r="O503" s="97"/>
      <c r="P503" s="97"/>
      <c r="Q503" s="97"/>
    </row>
    <row r="504" spans="1:17" ht="12.75" customHeight="1" thickBot="1">
      <c r="A504" s="148" t="s">
        <v>318</v>
      </c>
      <c r="B504" s="410" t="s">
        <v>251</v>
      </c>
      <c r="C504" s="410" t="s">
        <v>193</v>
      </c>
      <c r="D504" s="410" t="s">
        <v>194</v>
      </c>
      <c r="E504" s="410" t="s">
        <v>195</v>
      </c>
      <c r="F504" s="410" t="s">
        <v>196</v>
      </c>
      <c r="G504" s="410" t="s">
        <v>197</v>
      </c>
      <c r="H504" s="410" t="s">
        <v>198</v>
      </c>
      <c r="I504" s="410" t="s">
        <v>199</v>
      </c>
      <c r="J504" s="410" t="s">
        <v>200</v>
      </c>
      <c r="K504" s="410" t="s">
        <v>201</v>
      </c>
      <c r="L504" s="410" t="s">
        <v>202</v>
      </c>
      <c r="M504" s="410" t="s">
        <v>203</v>
      </c>
      <c r="N504" s="411"/>
      <c r="O504" s="97"/>
      <c r="P504" s="97"/>
      <c r="Q504" s="97"/>
    </row>
    <row r="505" spans="1:17" ht="12.75" customHeight="1">
      <c r="A505" s="97"/>
      <c r="B505" s="97"/>
      <c r="C505" s="97"/>
      <c r="D505" s="97"/>
      <c r="E505" s="97"/>
      <c r="F505" s="97"/>
      <c r="G505" s="97"/>
      <c r="H505" s="97" t="s">
        <v>319</v>
      </c>
      <c r="I505" s="97"/>
      <c r="J505" s="97"/>
      <c r="K505" s="97"/>
      <c r="L505" s="97"/>
      <c r="M505" s="97"/>
      <c r="N505" s="97"/>
      <c r="O505" s="97"/>
      <c r="P505" s="97"/>
      <c r="Q505" s="97"/>
    </row>
    <row r="506" spans="1:17" ht="12.75" customHeight="1">
      <c r="A506" s="374" t="s">
        <v>253</v>
      </c>
      <c r="B506" s="394">
        <v>0.047</v>
      </c>
      <c r="C506" s="394">
        <v>0.201</v>
      </c>
      <c r="D506" s="394">
        <v>0.139</v>
      </c>
      <c r="E506" s="394">
        <v>0.068</v>
      </c>
      <c r="F506" s="394">
        <v>0.107</v>
      </c>
      <c r="G506" s="394">
        <v>0.071</v>
      </c>
      <c r="H506" s="394">
        <v>0.069</v>
      </c>
      <c r="I506" s="394">
        <v>0.061</v>
      </c>
      <c r="J506" s="394">
        <v>0.07</v>
      </c>
      <c r="K506" s="394">
        <v>0.061</v>
      </c>
      <c r="L506" s="394">
        <v>0.056</v>
      </c>
      <c r="M506" s="394">
        <v>0.05</v>
      </c>
      <c r="N506" s="361">
        <f>SUM(B506:M506)</f>
        <v>1</v>
      </c>
      <c r="O506" s="97"/>
      <c r="P506" s="97"/>
      <c r="Q506" s="97"/>
    </row>
    <row r="507" spans="1:17" ht="12.75" customHeight="1">
      <c r="A507" s="374" t="s">
        <v>254</v>
      </c>
      <c r="B507" s="394">
        <v>0.083</v>
      </c>
      <c r="C507" s="394">
        <v>0.224</v>
      </c>
      <c r="D507" s="394">
        <v>0.154</v>
      </c>
      <c r="E507" s="394">
        <v>0.077</v>
      </c>
      <c r="F507" s="394">
        <v>0.123</v>
      </c>
      <c r="G507" s="394">
        <v>0.098</v>
      </c>
      <c r="H507" s="394">
        <v>0.087</v>
      </c>
      <c r="I507" s="394">
        <v>0.072</v>
      </c>
      <c r="J507" s="394">
        <v>0.034</v>
      </c>
      <c r="K507" s="394">
        <v>0.019</v>
      </c>
      <c r="L507" s="394">
        <v>0.012</v>
      </c>
      <c r="M507" s="394">
        <v>0.017</v>
      </c>
      <c r="N507" s="361">
        <f aca="true" t="shared" si="7" ref="N507:N534">SUM(B507:M507)</f>
        <v>0.9999999999999999</v>
      </c>
      <c r="O507" s="97"/>
      <c r="P507" s="97"/>
      <c r="Q507" s="97"/>
    </row>
    <row r="508" spans="1:17" ht="12.75" customHeight="1">
      <c r="A508" s="374" t="s">
        <v>255</v>
      </c>
      <c r="B508" s="394">
        <v>0.035</v>
      </c>
      <c r="C508" s="394">
        <v>0.184</v>
      </c>
      <c r="D508" s="394">
        <v>0.117</v>
      </c>
      <c r="E508" s="394">
        <v>0.081</v>
      </c>
      <c r="F508" s="394">
        <v>0.091</v>
      </c>
      <c r="G508" s="394">
        <v>0.084</v>
      </c>
      <c r="H508" s="394">
        <v>0.131</v>
      </c>
      <c r="I508" s="394">
        <v>0.077</v>
      </c>
      <c r="J508" s="394">
        <v>0.071</v>
      </c>
      <c r="K508" s="394">
        <v>0.044</v>
      </c>
      <c r="L508" s="394">
        <v>0.04</v>
      </c>
      <c r="M508" s="394">
        <v>0.045</v>
      </c>
      <c r="N508" s="361">
        <f t="shared" si="7"/>
        <v>1</v>
      </c>
      <c r="O508" s="97"/>
      <c r="P508" s="97"/>
      <c r="Q508" s="97"/>
    </row>
    <row r="509" spans="1:17" ht="12.75" customHeight="1">
      <c r="A509" s="374" t="s">
        <v>256</v>
      </c>
      <c r="B509" s="394">
        <v>0.069</v>
      </c>
      <c r="C509" s="394">
        <v>0.251</v>
      </c>
      <c r="D509" s="394">
        <v>0.105</v>
      </c>
      <c r="E509" s="394">
        <v>0.062</v>
      </c>
      <c r="F509" s="394">
        <v>0.113</v>
      </c>
      <c r="G509" s="394">
        <v>0.102</v>
      </c>
      <c r="H509" s="394">
        <v>0.067</v>
      </c>
      <c r="I509" s="394">
        <v>0.045</v>
      </c>
      <c r="J509" s="394">
        <v>0.044</v>
      </c>
      <c r="K509" s="394">
        <v>0.069</v>
      </c>
      <c r="L509" s="394">
        <v>0.035</v>
      </c>
      <c r="M509" s="394">
        <v>0.038</v>
      </c>
      <c r="N509" s="361">
        <f t="shared" si="7"/>
        <v>1</v>
      </c>
      <c r="O509" s="97"/>
      <c r="P509" s="97"/>
      <c r="Q509" s="97"/>
    </row>
    <row r="510" spans="1:17" ht="12.75" customHeight="1">
      <c r="A510" s="374" t="s">
        <v>257</v>
      </c>
      <c r="B510" s="394">
        <v>0.05</v>
      </c>
      <c r="C510" s="394">
        <v>0.217</v>
      </c>
      <c r="D510" s="394">
        <v>0.114</v>
      </c>
      <c r="E510" s="394">
        <v>0.073</v>
      </c>
      <c r="F510" s="394">
        <v>0.104</v>
      </c>
      <c r="G510" s="394">
        <v>0.073</v>
      </c>
      <c r="H510" s="394">
        <v>0.066</v>
      </c>
      <c r="I510" s="394">
        <v>0.053</v>
      </c>
      <c r="J510" s="394">
        <v>0.064</v>
      </c>
      <c r="K510" s="394">
        <v>0.064</v>
      </c>
      <c r="L510" s="394">
        <v>0.069</v>
      </c>
      <c r="M510" s="394">
        <v>0.053</v>
      </c>
      <c r="N510" s="361">
        <f>SUM(B510:M510)</f>
        <v>1</v>
      </c>
      <c r="O510" s="97"/>
      <c r="P510" s="97"/>
      <c r="Q510" s="97"/>
    </row>
    <row r="511" spans="1:17" ht="12.75" customHeight="1">
      <c r="A511" s="374" t="s">
        <v>206</v>
      </c>
      <c r="B511" s="394">
        <v>0.099</v>
      </c>
      <c r="C511" s="394">
        <v>0.252</v>
      </c>
      <c r="D511" s="394">
        <v>0.114</v>
      </c>
      <c r="E511" s="394">
        <v>0.054</v>
      </c>
      <c r="F511" s="394">
        <v>0.104</v>
      </c>
      <c r="G511" s="394">
        <v>0.043</v>
      </c>
      <c r="H511" s="394">
        <v>0.078</v>
      </c>
      <c r="I511" s="394">
        <v>0.059</v>
      </c>
      <c r="J511" s="394">
        <v>0.05</v>
      </c>
      <c r="K511" s="394">
        <v>0.036</v>
      </c>
      <c r="L511" s="394">
        <v>0.054</v>
      </c>
      <c r="M511" s="394">
        <v>0.057</v>
      </c>
      <c r="N511" s="361">
        <f t="shared" si="7"/>
        <v>1</v>
      </c>
      <c r="O511" s="97"/>
      <c r="P511" s="97"/>
      <c r="Q511" s="97"/>
    </row>
    <row r="512" spans="1:17" ht="12.75" customHeight="1">
      <c r="A512" s="374" t="s">
        <v>207</v>
      </c>
      <c r="B512" s="394">
        <v>0.06</v>
      </c>
      <c r="C512" s="394">
        <v>0.184</v>
      </c>
      <c r="D512" s="394">
        <v>0.156</v>
      </c>
      <c r="E512" s="394">
        <v>0.072</v>
      </c>
      <c r="F512" s="394">
        <v>0.107</v>
      </c>
      <c r="G512" s="394">
        <v>0.064</v>
      </c>
      <c r="H512" s="394">
        <v>0.066</v>
      </c>
      <c r="I512" s="394">
        <v>0.091</v>
      </c>
      <c r="J512" s="394">
        <v>0.067</v>
      </c>
      <c r="K512" s="394">
        <v>0.04</v>
      </c>
      <c r="L512" s="394">
        <v>0.049</v>
      </c>
      <c r="M512" s="394">
        <v>0.044</v>
      </c>
      <c r="N512" s="361">
        <f t="shared" si="7"/>
        <v>1</v>
      </c>
      <c r="O512" s="97"/>
      <c r="P512" s="97"/>
      <c r="Q512" s="97"/>
    </row>
    <row r="513" spans="1:17" ht="12.75" customHeight="1">
      <c r="A513" s="374" t="s">
        <v>208</v>
      </c>
      <c r="B513" s="394">
        <v>0.057</v>
      </c>
      <c r="C513" s="394">
        <v>0.176</v>
      </c>
      <c r="D513" s="394">
        <v>0.14</v>
      </c>
      <c r="E513" s="394">
        <v>0.085</v>
      </c>
      <c r="F513" s="394">
        <v>0.126</v>
      </c>
      <c r="G513" s="394">
        <v>0.062</v>
      </c>
      <c r="H513" s="394">
        <v>0.067</v>
      </c>
      <c r="I513" s="394">
        <v>0.057</v>
      </c>
      <c r="J513" s="394">
        <v>0.04</v>
      </c>
      <c r="K513" s="394">
        <v>0.043</v>
      </c>
      <c r="L513" s="394">
        <v>0.078</v>
      </c>
      <c r="M513" s="394">
        <v>0.069</v>
      </c>
      <c r="N513" s="361">
        <f t="shared" si="7"/>
        <v>1.0000000000000002</v>
      </c>
      <c r="O513" s="97"/>
      <c r="P513" s="97"/>
      <c r="Q513" s="97"/>
    </row>
    <row r="514" spans="1:17" ht="12.75" customHeight="1">
      <c r="A514" s="374" t="s">
        <v>209</v>
      </c>
      <c r="B514" s="394">
        <v>0.081</v>
      </c>
      <c r="C514" s="394">
        <v>0.202</v>
      </c>
      <c r="D514" s="394">
        <v>0.12</v>
      </c>
      <c r="E514" s="394">
        <v>0.074</v>
      </c>
      <c r="F514" s="394">
        <v>0.117</v>
      </c>
      <c r="G514" s="394">
        <v>0.055</v>
      </c>
      <c r="H514" s="394">
        <v>0.097</v>
      </c>
      <c r="I514" s="394">
        <v>0.064</v>
      </c>
      <c r="J514" s="394">
        <v>0.11</v>
      </c>
      <c r="K514" s="394">
        <v>0.032</v>
      </c>
      <c r="L514" s="394">
        <v>0.021</v>
      </c>
      <c r="M514" s="394">
        <v>0.027</v>
      </c>
      <c r="N514" s="361">
        <f t="shared" si="7"/>
        <v>1</v>
      </c>
      <c r="O514" s="97"/>
      <c r="P514" s="97"/>
      <c r="Q514" s="97"/>
    </row>
    <row r="515" spans="1:17" ht="12.75" customHeight="1">
      <c r="A515" s="374" t="s">
        <v>210</v>
      </c>
      <c r="B515" s="394">
        <v>0.042</v>
      </c>
      <c r="C515" s="394">
        <v>0.143</v>
      </c>
      <c r="D515" s="394">
        <v>0.199</v>
      </c>
      <c r="E515" s="394">
        <v>0.09</v>
      </c>
      <c r="F515" s="394">
        <v>0.095</v>
      </c>
      <c r="G515" s="394">
        <v>0.055</v>
      </c>
      <c r="H515" s="394">
        <v>0.089</v>
      </c>
      <c r="I515" s="394">
        <v>0.069</v>
      </c>
      <c r="J515" s="394">
        <v>0.048</v>
      </c>
      <c r="K515" s="394">
        <v>0.059</v>
      </c>
      <c r="L515" s="394">
        <v>0.061</v>
      </c>
      <c r="M515" s="394">
        <v>0.05</v>
      </c>
      <c r="N515" s="361">
        <f t="shared" si="7"/>
        <v>1</v>
      </c>
      <c r="O515" s="97"/>
      <c r="P515" s="97"/>
      <c r="Q515" s="97"/>
    </row>
    <row r="516" spans="1:17" ht="12.75" customHeight="1">
      <c r="A516" s="374" t="s">
        <v>211</v>
      </c>
      <c r="B516" s="394">
        <v>0.058</v>
      </c>
      <c r="C516" s="394">
        <v>0.174</v>
      </c>
      <c r="D516" s="394">
        <v>0.136</v>
      </c>
      <c r="E516" s="394">
        <v>0.12</v>
      </c>
      <c r="F516" s="394">
        <v>0.139</v>
      </c>
      <c r="G516" s="394">
        <v>0.056</v>
      </c>
      <c r="H516" s="394">
        <v>0.081</v>
      </c>
      <c r="I516" s="394">
        <v>0.059</v>
      </c>
      <c r="J516" s="394">
        <v>0.046</v>
      </c>
      <c r="K516" s="394">
        <v>0.05</v>
      </c>
      <c r="L516" s="394">
        <v>0.047</v>
      </c>
      <c r="M516" s="394">
        <v>0.034</v>
      </c>
      <c r="N516" s="361">
        <f t="shared" si="7"/>
        <v>1</v>
      </c>
      <c r="O516" s="97"/>
      <c r="P516" s="97"/>
      <c r="Q516" s="97"/>
    </row>
    <row r="517" spans="1:17" ht="12.75" customHeight="1">
      <c r="A517" s="374" t="s">
        <v>212</v>
      </c>
      <c r="B517" s="394">
        <v>0.071</v>
      </c>
      <c r="C517" s="394">
        <v>0.195</v>
      </c>
      <c r="D517" s="394">
        <v>0.121</v>
      </c>
      <c r="E517" s="394">
        <v>0.085</v>
      </c>
      <c r="F517" s="394">
        <v>0.136</v>
      </c>
      <c r="G517" s="394">
        <v>0.067</v>
      </c>
      <c r="H517" s="394">
        <v>0.067</v>
      </c>
      <c r="I517" s="394">
        <v>0.07</v>
      </c>
      <c r="J517" s="394">
        <v>0.059</v>
      </c>
      <c r="K517" s="394">
        <v>0.045</v>
      </c>
      <c r="L517" s="394">
        <v>0.044</v>
      </c>
      <c r="M517" s="394">
        <v>0.04</v>
      </c>
      <c r="N517" s="361">
        <f t="shared" si="7"/>
        <v>1</v>
      </c>
      <c r="O517" s="97"/>
      <c r="P517" s="97"/>
      <c r="Q517" s="97"/>
    </row>
    <row r="518" spans="1:17" ht="12.75" customHeight="1">
      <c r="A518" s="374" t="s">
        <v>213</v>
      </c>
      <c r="B518" s="394">
        <v>0.124</v>
      </c>
      <c r="C518" s="394">
        <v>0.233</v>
      </c>
      <c r="D518" s="394">
        <v>0.1</v>
      </c>
      <c r="E518" s="394">
        <v>0.059</v>
      </c>
      <c r="F518" s="394">
        <v>0.13</v>
      </c>
      <c r="G518" s="394">
        <v>0.065</v>
      </c>
      <c r="H518" s="394">
        <v>0.068</v>
      </c>
      <c r="I518" s="394">
        <v>0.05</v>
      </c>
      <c r="J518" s="394">
        <v>0.054</v>
      </c>
      <c r="K518" s="394">
        <v>0.049</v>
      </c>
      <c r="L518" s="394">
        <v>0.038</v>
      </c>
      <c r="M518" s="394">
        <v>0.03</v>
      </c>
      <c r="N518" s="361">
        <f t="shared" si="7"/>
        <v>1.0000000000000002</v>
      </c>
      <c r="O518" s="97"/>
      <c r="P518" s="97"/>
      <c r="Q518" s="97"/>
    </row>
    <row r="519" spans="1:17" ht="12.75" customHeight="1">
      <c r="A519" s="374" t="s">
        <v>214</v>
      </c>
      <c r="B519" s="394">
        <v>0.084</v>
      </c>
      <c r="C519" s="394">
        <v>0.234</v>
      </c>
      <c r="D519" s="394">
        <v>0.12</v>
      </c>
      <c r="E519" s="394">
        <v>0.088</v>
      </c>
      <c r="F519" s="394">
        <v>0.135</v>
      </c>
      <c r="G519" s="394">
        <v>0.04</v>
      </c>
      <c r="H519" s="394">
        <v>0.069</v>
      </c>
      <c r="I519" s="394">
        <v>0.046</v>
      </c>
      <c r="J519" s="394">
        <v>0.042</v>
      </c>
      <c r="K519" s="394">
        <v>0.056</v>
      </c>
      <c r="L519" s="394">
        <v>0.041</v>
      </c>
      <c r="M519" s="394">
        <v>0.045</v>
      </c>
      <c r="N519" s="361">
        <f t="shared" si="7"/>
        <v>1.0000000000000002</v>
      </c>
      <c r="O519" s="97"/>
      <c r="P519" s="97"/>
      <c r="Q519" s="97"/>
    </row>
    <row r="520" spans="1:17" ht="12.75" customHeight="1">
      <c r="A520" s="374" t="s">
        <v>215</v>
      </c>
      <c r="B520" s="394">
        <v>0.056</v>
      </c>
      <c r="C520" s="394">
        <v>0.246</v>
      </c>
      <c r="D520" s="394">
        <v>0.105</v>
      </c>
      <c r="E520" s="394">
        <v>0.07</v>
      </c>
      <c r="F520" s="394">
        <v>0.123</v>
      </c>
      <c r="G520" s="394">
        <v>0.073</v>
      </c>
      <c r="H520" s="394">
        <v>0.082</v>
      </c>
      <c r="I520" s="394">
        <v>0.063</v>
      </c>
      <c r="J520" s="394">
        <v>0.052</v>
      </c>
      <c r="K520" s="394">
        <v>0.036</v>
      </c>
      <c r="L520" s="394">
        <v>0.043</v>
      </c>
      <c r="M520" s="394">
        <v>0.051</v>
      </c>
      <c r="N520" s="361">
        <f t="shared" si="7"/>
        <v>1</v>
      </c>
      <c r="O520" s="97"/>
      <c r="P520" s="97"/>
      <c r="Q520" s="97"/>
    </row>
    <row r="521" spans="1:17" ht="12.75" customHeight="1">
      <c r="A521" s="374" t="s">
        <v>216</v>
      </c>
      <c r="B521" s="394">
        <v>0.049</v>
      </c>
      <c r="C521" s="394">
        <v>0.259</v>
      </c>
      <c r="D521" s="394">
        <v>0.11</v>
      </c>
      <c r="E521" s="394">
        <v>0.052</v>
      </c>
      <c r="F521" s="394">
        <v>0.095</v>
      </c>
      <c r="G521" s="394">
        <v>0.069</v>
      </c>
      <c r="H521" s="394">
        <v>0.051</v>
      </c>
      <c r="I521" s="394">
        <v>0.071</v>
      </c>
      <c r="J521" s="394">
        <v>0.052</v>
      </c>
      <c r="K521" s="394">
        <v>0.061</v>
      </c>
      <c r="L521" s="394">
        <v>0.063</v>
      </c>
      <c r="M521" s="394">
        <v>0.068</v>
      </c>
      <c r="N521" s="361">
        <f t="shared" si="7"/>
        <v>1</v>
      </c>
      <c r="O521" s="97"/>
      <c r="P521" s="97"/>
      <c r="Q521" s="97"/>
    </row>
    <row r="522" spans="1:17" ht="12.75" customHeight="1">
      <c r="A522" s="374" t="s">
        <v>217</v>
      </c>
      <c r="B522" s="394">
        <v>0.118</v>
      </c>
      <c r="C522" s="394">
        <v>0.211</v>
      </c>
      <c r="D522" s="394">
        <v>0.082</v>
      </c>
      <c r="E522" s="394">
        <v>0.078</v>
      </c>
      <c r="F522" s="394">
        <v>0.134</v>
      </c>
      <c r="G522" s="394">
        <v>0.075</v>
      </c>
      <c r="H522" s="394">
        <v>0.078</v>
      </c>
      <c r="I522" s="394">
        <v>0.032</v>
      </c>
      <c r="J522" s="394">
        <v>0.064</v>
      </c>
      <c r="K522" s="394">
        <v>0.045</v>
      </c>
      <c r="L522" s="394">
        <v>0.041</v>
      </c>
      <c r="M522" s="394">
        <v>0.042</v>
      </c>
      <c r="N522" s="361">
        <f t="shared" si="7"/>
        <v>1</v>
      </c>
      <c r="O522" s="97"/>
      <c r="P522" s="97"/>
      <c r="Q522" s="97"/>
    </row>
    <row r="523" spans="1:17" ht="12.75" customHeight="1">
      <c r="A523" s="374" t="s">
        <v>218</v>
      </c>
      <c r="B523" s="394">
        <v>0.071</v>
      </c>
      <c r="C523" s="394">
        <v>0.271</v>
      </c>
      <c r="D523" s="394">
        <v>0.095</v>
      </c>
      <c r="E523" s="394">
        <v>0.078</v>
      </c>
      <c r="F523" s="394">
        <v>0.122</v>
      </c>
      <c r="G523" s="394">
        <v>0.057</v>
      </c>
      <c r="H523" s="394">
        <v>0.062</v>
      </c>
      <c r="I523" s="394">
        <v>0.05</v>
      </c>
      <c r="J523" s="394">
        <v>0.059</v>
      </c>
      <c r="K523" s="394">
        <v>0.06</v>
      </c>
      <c r="L523" s="394">
        <v>0.048</v>
      </c>
      <c r="M523" s="394">
        <v>0.027</v>
      </c>
      <c r="N523" s="361">
        <f t="shared" si="7"/>
        <v>1</v>
      </c>
      <c r="O523" s="97"/>
      <c r="P523" s="97"/>
      <c r="Q523" s="97"/>
    </row>
    <row r="524" spans="1:17" ht="12.75" customHeight="1">
      <c r="A524" s="374" t="s">
        <v>219</v>
      </c>
      <c r="B524" s="394">
        <v>0.04</v>
      </c>
      <c r="C524" s="394">
        <v>0.251</v>
      </c>
      <c r="D524" s="394">
        <v>0.113</v>
      </c>
      <c r="E524" s="394">
        <v>0.087</v>
      </c>
      <c r="F524" s="394">
        <v>0.147</v>
      </c>
      <c r="G524" s="394">
        <v>0.055</v>
      </c>
      <c r="H524" s="394">
        <v>0.073</v>
      </c>
      <c r="I524" s="394">
        <v>0.036</v>
      </c>
      <c r="J524" s="394">
        <v>0.071</v>
      </c>
      <c r="K524" s="394">
        <v>0.043</v>
      </c>
      <c r="L524" s="394">
        <v>0.04</v>
      </c>
      <c r="M524" s="394">
        <v>0.044</v>
      </c>
      <c r="N524" s="361">
        <f t="shared" si="7"/>
        <v>1</v>
      </c>
      <c r="O524" s="97"/>
      <c r="P524" s="97"/>
      <c r="Q524" s="97"/>
    </row>
    <row r="525" spans="1:17" ht="12.75" customHeight="1">
      <c r="A525" s="374" t="s">
        <v>220</v>
      </c>
      <c r="B525" s="394">
        <v>0.07</v>
      </c>
      <c r="C525" s="394">
        <v>0.206</v>
      </c>
      <c r="D525" s="394">
        <v>0.1</v>
      </c>
      <c r="E525" s="394">
        <v>0.077</v>
      </c>
      <c r="F525" s="394">
        <v>0.127</v>
      </c>
      <c r="G525" s="394">
        <v>0.079</v>
      </c>
      <c r="H525" s="394">
        <v>0.088</v>
      </c>
      <c r="I525" s="394">
        <v>0.05</v>
      </c>
      <c r="J525" s="394">
        <v>0.055</v>
      </c>
      <c r="K525" s="394">
        <v>0.044</v>
      </c>
      <c r="L525" s="394">
        <v>0.06</v>
      </c>
      <c r="M525" s="394">
        <v>0.044</v>
      </c>
      <c r="N525" s="361">
        <f t="shared" si="7"/>
        <v>1.0000000000000002</v>
      </c>
      <c r="O525" s="97"/>
      <c r="P525" s="97"/>
      <c r="Q525" s="97"/>
    </row>
    <row r="526" spans="1:17" ht="12.75" customHeight="1">
      <c r="A526" s="374" t="s">
        <v>221</v>
      </c>
      <c r="B526" s="394">
        <v>0.081</v>
      </c>
      <c r="C526" s="394">
        <v>0.269</v>
      </c>
      <c r="D526" s="394">
        <v>0.085</v>
      </c>
      <c r="E526" s="394">
        <v>0.072</v>
      </c>
      <c r="F526" s="394">
        <v>0.152</v>
      </c>
      <c r="G526" s="394">
        <v>0.061</v>
      </c>
      <c r="H526" s="394">
        <v>0.063</v>
      </c>
      <c r="I526" s="394">
        <v>0.058</v>
      </c>
      <c r="J526" s="394">
        <v>0.038</v>
      </c>
      <c r="K526" s="394">
        <v>0.034</v>
      </c>
      <c r="L526" s="394">
        <v>0.047</v>
      </c>
      <c r="M526" s="394">
        <v>0.04</v>
      </c>
      <c r="N526" s="361">
        <f t="shared" si="7"/>
        <v>1</v>
      </c>
      <c r="O526" s="97"/>
      <c r="P526" s="97"/>
      <c r="Q526" s="97"/>
    </row>
    <row r="527" spans="1:17" ht="12.75" customHeight="1">
      <c r="A527" s="374" t="s">
        <v>222</v>
      </c>
      <c r="B527" s="394">
        <v>0.039</v>
      </c>
      <c r="C527" s="394">
        <v>0.21</v>
      </c>
      <c r="D527" s="394">
        <v>0.104</v>
      </c>
      <c r="E527" s="394">
        <v>0.072</v>
      </c>
      <c r="F527" s="394">
        <v>0.178</v>
      </c>
      <c r="G527" s="394">
        <v>0.083</v>
      </c>
      <c r="H527" s="394">
        <v>0.079</v>
      </c>
      <c r="I527" s="394">
        <v>0.061</v>
      </c>
      <c r="J527" s="394">
        <v>0.044</v>
      </c>
      <c r="K527" s="394">
        <v>0.039</v>
      </c>
      <c r="L527" s="394">
        <v>0.043</v>
      </c>
      <c r="M527" s="394">
        <v>0.048</v>
      </c>
      <c r="N527" s="361">
        <f t="shared" si="7"/>
        <v>1</v>
      </c>
      <c r="O527" s="97"/>
      <c r="P527" s="97"/>
      <c r="Q527" s="97"/>
    </row>
    <row r="528" spans="1:17" ht="12.75" customHeight="1">
      <c r="A528" s="374" t="s">
        <v>223</v>
      </c>
      <c r="B528" s="394">
        <v>0.063</v>
      </c>
      <c r="C528" s="394">
        <v>0.228</v>
      </c>
      <c r="D528" s="394">
        <v>0.089</v>
      </c>
      <c r="E528" s="394">
        <v>0.088</v>
      </c>
      <c r="F528" s="394">
        <v>0.123</v>
      </c>
      <c r="G528" s="394">
        <v>0.072</v>
      </c>
      <c r="H528" s="394">
        <v>0.06</v>
      </c>
      <c r="I528" s="394">
        <v>0.061</v>
      </c>
      <c r="J528" s="394">
        <v>0.052</v>
      </c>
      <c r="K528" s="394">
        <v>0.063</v>
      </c>
      <c r="L528" s="394">
        <v>0.056</v>
      </c>
      <c r="M528" s="394">
        <v>0.045</v>
      </c>
      <c r="N528" s="361">
        <f t="shared" si="7"/>
        <v>0.9999999999999999</v>
      </c>
      <c r="O528" s="97"/>
      <c r="P528" s="97"/>
      <c r="Q528" s="97"/>
    </row>
    <row r="529" spans="1:17" ht="12.75" customHeight="1">
      <c r="A529" s="374" t="s">
        <v>224</v>
      </c>
      <c r="B529" s="394">
        <v>0.09</v>
      </c>
      <c r="C529" s="394">
        <v>0.226</v>
      </c>
      <c r="D529" s="394">
        <v>0.084</v>
      </c>
      <c r="E529" s="394">
        <v>0.061</v>
      </c>
      <c r="F529" s="394">
        <v>0.102</v>
      </c>
      <c r="G529" s="394">
        <v>0.063</v>
      </c>
      <c r="H529" s="394">
        <v>0.082</v>
      </c>
      <c r="I529" s="394">
        <v>0.049</v>
      </c>
      <c r="J529" s="394">
        <v>0.044</v>
      </c>
      <c r="K529" s="394">
        <v>0.059</v>
      </c>
      <c r="L529" s="394">
        <v>0.064</v>
      </c>
      <c r="M529" s="394">
        <v>0.076</v>
      </c>
      <c r="N529" s="361">
        <f t="shared" si="7"/>
        <v>1.0000000000000002</v>
      </c>
      <c r="O529" s="97"/>
      <c r="P529" s="97"/>
      <c r="Q529" s="97"/>
    </row>
    <row r="530" spans="1:17" ht="12.75" customHeight="1">
      <c r="A530" s="374" t="s">
        <v>225</v>
      </c>
      <c r="B530" s="394">
        <v>0.1</v>
      </c>
      <c r="C530" s="394">
        <v>0.239</v>
      </c>
      <c r="D530" s="394">
        <v>0.061</v>
      </c>
      <c r="E530" s="394">
        <v>0.062</v>
      </c>
      <c r="F530" s="394">
        <v>0.153</v>
      </c>
      <c r="G530" s="394">
        <v>0.06</v>
      </c>
      <c r="H530" s="394">
        <v>0.074</v>
      </c>
      <c r="I530" s="394">
        <v>0.048</v>
      </c>
      <c r="J530" s="394">
        <v>0.04</v>
      </c>
      <c r="K530" s="394">
        <v>0.037</v>
      </c>
      <c r="L530" s="394">
        <v>0.059</v>
      </c>
      <c r="M530" s="394">
        <v>0.067</v>
      </c>
      <c r="N530" s="361">
        <f t="shared" si="7"/>
        <v>1</v>
      </c>
      <c r="O530" s="97"/>
      <c r="P530" s="97"/>
      <c r="Q530" s="97"/>
    </row>
    <row r="531" spans="1:17" ht="12.75" customHeight="1">
      <c r="A531" s="374" t="s">
        <v>226</v>
      </c>
      <c r="B531" s="394">
        <v>0.087</v>
      </c>
      <c r="C531" s="394">
        <v>0.231</v>
      </c>
      <c r="D531" s="394">
        <v>0.082</v>
      </c>
      <c r="E531" s="394">
        <v>0.071</v>
      </c>
      <c r="F531" s="394">
        <v>0.14</v>
      </c>
      <c r="G531" s="394">
        <v>0.066</v>
      </c>
      <c r="H531" s="394">
        <v>0.064</v>
      </c>
      <c r="I531" s="394">
        <v>0.051</v>
      </c>
      <c r="J531" s="394">
        <v>0.065</v>
      </c>
      <c r="K531" s="394">
        <v>0.053</v>
      </c>
      <c r="L531" s="394">
        <v>0.053</v>
      </c>
      <c r="M531" s="394">
        <v>0.037</v>
      </c>
      <c r="N531" s="361">
        <f t="shared" si="7"/>
        <v>1.0000000000000002</v>
      </c>
      <c r="O531" s="97"/>
      <c r="P531" s="97"/>
      <c r="Q531" s="97"/>
    </row>
    <row r="532" spans="1:17" ht="12.75" customHeight="1">
      <c r="A532" s="374" t="s">
        <v>227</v>
      </c>
      <c r="B532" s="394">
        <v>0.045</v>
      </c>
      <c r="C532" s="394">
        <v>0.219</v>
      </c>
      <c r="D532" s="394">
        <v>0.109</v>
      </c>
      <c r="E532" s="394">
        <v>0.083</v>
      </c>
      <c r="F532" s="394">
        <v>0.16</v>
      </c>
      <c r="G532" s="394">
        <v>0.066</v>
      </c>
      <c r="H532" s="394">
        <v>0.091</v>
      </c>
      <c r="I532" s="394">
        <v>0.054</v>
      </c>
      <c r="J532" s="394">
        <v>0.042</v>
      </c>
      <c r="K532" s="394">
        <v>0.041</v>
      </c>
      <c r="L532" s="394">
        <v>0.05</v>
      </c>
      <c r="M532" s="394">
        <v>0.04</v>
      </c>
      <c r="N532" s="361">
        <f t="shared" si="7"/>
        <v>1</v>
      </c>
      <c r="O532" s="97"/>
      <c r="P532" s="97"/>
      <c r="Q532" s="97"/>
    </row>
    <row r="533" spans="1:17" ht="12.75" customHeight="1">
      <c r="A533" s="374" t="s">
        <v>228</v>
      </c>
      <c r="B533" s="394">
        <v>0.058</v>
      </c>
      <c r="C533" s="394">
        <v>0.211</v>
      </c>
      <c r="D533" s="394">
        <v>0.103</v>
      </c>
      <c r="E533" s="394">
        <v>0.093</v>
      </c>
      <c r="F533" s="394">
        <v>0.144</v>
      </c>
      <c r="G533" s="394">
        <v>0.083</v>
      </c>
      <c r="H533" s="394">
        <v>0.066</v>
      </c>
      <c r="I533" s="394">
        <v>0.075</v>
      </c>
      <c r="J533" s="394">
        <v>0.047</v>
      </c>
      <c r="K533" s="394">
        <v>0.038</v>
      </c>
      <c r="L533" s="394">
        <v>0.046</v>
      </c>
      <c r="M533" s="394">
        <v>0.036</v>
      </c>
      <c r="N533" s="361">
        <f t="shared" si="7"/>
        <v>1</v>
      </c>
      <c r="O533" s="97"/>
      <c r="P533" s="97"/>
      <c r="Q533" s="97"/>
    </row>
    <row r="534" spans="1:17" ht="12.75" customHeight="1">
      <c r="A534" s="362" t="s">
        <v>229</v>
      </c>
      <c r="B534" s="362">
        <v>0.088</v>
      </c>
      <c r="C534" s="362">
        <v>0.295</v>
      </c>
      <c r="D534" s="362">
        <v>0.094</v>
      </c>
      <c r="E534" s="362">
        <v>0.079</v>
      </c>
      <c r="F534" s="362">
        <v>0.169</v>
      </c>
      <c r="G534" s="362">
        <v>0.066</v>
      </c>
      <c r="H534" s="362">
        <v>0.061</v>
      </c>
      <c r="I534" s="362">
        <v>0.035</v>
      </c>
      <c r="J534" s="362">
        <v>0.024</v>
      </c>
      <c r="K534" s="362">
        <v>0.022</v>
      </c>
      <c r="L534" s="362">
        <v>0.034</v>
      </c>
      <c r="M534" s="362">
        <v>0.032</v>
      </c>
      <c r="N534" s="361">
        <f t="shared" si="7"/>
        <v>0.999</v>
      </c>
      <c r="O534" s="97"/>
      <c r="P534" s="97"/>
      <c r="Q534" s="97"/>
    </row>
    <row r="535" spans="1:17" ht="12.75" customHeight="1">
      <c r="A535" s="289"/>
      <c r="B535" s="289"/>
      <c r="C535" s="289"/>
      <c r="D535" s="289"/>
      <c r="E535" s="289"/>
      <c r="F535" s="289"/>
      <c r="G535" s="289"/>
      <c r="H535" s="289"/>
      <c r="I535" s="289"/>
      <c r="J535" s="289"/>
      <c r="K535" s="289"/>
      <c r="L535" s="289"/>
      <c r="M535" s="289"/>
      <c r="N535" s="288"/>
      <c r="O535" s="97"/>
      <c r="P535" s="97"/>
      <c r="Q535" s="97"/>
    </row>
    <row r="536" spans="1:17" ht="12.75" customHeight="1">
      <c r="A536" s="289"/>
      <c r="B536" s="289"/>
      <c r="C536" s="289"/>
      <c r="D536" s="289"/>
      <c r="E536" s="289"/>
      <c r="F536" s="289"/>
      <c r="G536" s="289"/>
      <c r="H536" s="289"/>
      <c r="I536" s="289"/>
      <c r="J536" s="289"/>
      <c r="K536" s="289"/>
      <c r="L536" s="289"/>
      <c r="M536" s="289"/>
      <c r="N536" s="288"/>
      <c r="O536" s="97"/>
      <c r="P536" s="97"/>
      <c r="Q536" s="97"/>
    </row>
    <row r="537" spans="1:17" ht="12.75" customHeight="1">
      <c r="A537" s="289"/>
      <c r="B537" s="289"/>
      <c r="C537" s="289"/>
      <c r="D537" s="289"/>
      <c r="E537" s="289"/>
      <c r="F537" s="289"/>
      <c r="G537" s="289"/>
      <c r="H537" s="289"/>
      <c r="I537" s="289"/>
      <c r="J537" s="289"/>
      <c r="K537" s="289"/>
      <c r="L537" s="289"/>
      <c r="M537" s="289"/>
      <c r="N537" s="288"/>
      <c r="O537" s="97"/>
      <c r="P537" s="97"/>
      <c r="Q537" s="97"/>
    </row>
    <row r="538" spans="1:17" ht="12.75" customHeight="1">
      <c r="A538" s="289"/>
      <c r="B538" s="289"/>
      <c r="C538" s="289"/>
      <c r="D538" s="289"/>
      <c r="E538" s="289"/>
      <c r="F538" s="289"/>
      <c r="G538" s="289"/>
      <c r="H538" s="289"/>
      <c r="I538" s="289"/>
      <c r="J538" s="289"/>
      <c r="K538" s="289"/>
      <c r="L538" s="289"/>
      <c r="M538" s="289"/>
      <c r="N538" s="288"/>
      <c r="O538" s="97"/>
      <c r="P538" s="97"/>
      <c r="Q538" s="97"/>
    </row>
    <row r="539" spans="1:17" ht="12.75" customHeight="1" thickBot="1">
      <c r="A539" s="96"/>
      <c r="B539" s="96"/>
      <c r="C539" s="96"/>
      <c r="D539" s="96"/>
      <c r="E539" s="96"/>
      <c r="F539" s="96"/>
      <c r="G539" s="96"/>
      <c r="H539" s="96"/>
      <c r="I539" s="96"/>
      <c r="J539" s="96"/>
      <c r="K539" s="96"/>
      <c r="L539" s="96"/>
      <c r="M539" s="96"/>
      <c r="N539" s="96"/>
      <c r="O539" s="97"/>
      <c r="P539" s="97"/>
      <c r="Q539" s="97"/>
    </row>
    <row r="540" spans="1:17" ht="33" customHeight="1">
      <c r="A540" s="468" t="s">
        <v>47</v>
      </c>
      <c r="B540" s="431"/>
      <c r="C540" s="431"/>
      <c r="D540" s="431"/>
      <c r="E540" s="431"/>
      <c r="F540" s="431"/>
      <c r="G540" s="431"/>
      <c r="H540" s="431"/>
      <c r="I540" s="431"/>
      <c r="J540" s="431"/>
      <c r="K540" s="431"/>
      <c r="L540" s="431"/>
      <c r="M540" s="431"/>
      <c r="N540" s="431"/>
      <c r="O540" s="97"/>
      <c r="P540" s="97"/>
      <c r="Q540" s="97"/>
    </row>
    <row r="541" spans="1:17" ht="12.75" customHeight="1">
      <c r="A541" s="97"/>
      <c r="B541" s="97"/>
      <c r="C541" s="97"/>
      <c r="D541" s="97"/>
      <c r="E541" s="97"/>
      <c r="F541" s="97"/>
      <c r="G541" s="97"/>
      <c r="H541" s="97"/>
      <c r="I541" s="97"/>
      <c r="J541" s="97"/>
      <c r="K541" s="97"/>
      <c r="L541" s="97"/>
      <c r="M541" s="97"/>
      <c r="N541" s="97"/>
      <c r="O541" s="97"/>
      <c r="P541" s="97"/>
      <c r="Q541" s="97"/>
    </row>
    <row r="542" spans="1:17" ht="12.75" customHeight="1">
      <c r="A542" s="97"/>
      <c r="B542" s="97"/>
      <c r="C542" s="97"/>
      <c r="D542" s="97"/>
      <c r="E542" s="97"/>
      <c r="F542" s="97"/>
      <c r="G542" s="97"/>
      <c r="H542" s="97"/>
      <c r="I542" s="97"/>
      <c r="J542" s="97"/>
      <c r="K542" s="97"/>
      <c r="L542" s="97"/>
      <c r="M542" s="97"/>
      <c r="N542" s="97"/>
      <c r="O542" s="97"/>
      <c r="P542" s="97"/>
      <c r="Q542" s="97"/>
    </row>
    <row r="543" spans="1:17" ht="12.75" customHeight="1" thickBot="1">
      <c r="A543" s="11" t="s">
        <v>349</v>
      </c>
      <c r="B543" s="11"/>
      <c r="C543" s="11"/>
      <c r="D543" s="11"/>
      <c r="E543" s="11"/>
      <c r="F543" s="11"/>
      <c r="G543" s="96"/>
      <c r="H543" s="96"/>
      <c r="I543" s="96"/>
      <c r="J543" s="96"/>
      <c r="K543" s="96"/>
      <c r="L543" s="96"/>
      <c r="M543" s="96"/>
      <c r="N543" s="96"/>
      <c r="O543" s="96"/>
      <c r="P543" s="97"/>
      <c r="Q543" s="97"/>
    </row>
    <row r="544" spans="1:17" ht="12.75" customHeight="1" thickBot="1">
      <c r="A544" s="140" t="s">
        <v>252</v>
      </c>
      <c r="B544" s="140"/>
      <c r="C544" s="140"/>
      <c r="D544" s="140"/>
      <c r="E544" s="140"/>
      <c r="F544" s="140"/>
      <c r="G544" s="140"/>
      <c r="H544" s="140" t="s">
        <v>311</v>
      </c>
      <c r="I544" s="140"/>
      <c r="J544" s="140"/>
      <c r="K544" s="140"/>
      <c r="L544" s="140"/>
      <c r="M544" s="140"/>
      <c r="N544" s="97"/>
      <c r="O544" s="96" t="s">
        <v>74</v>
      </c>
      <c r="P544" s="97"/>
      <c r="Q544" s="97"/>
    </row>
    <row r="545" spans="1:17" ht="12.75" customHeight="1" thickBot="1">
      <c r="A545" s="148" t="s">
        <v>144</v>
      </c>
      <c r="B545" s="96" t="s">
        <v>320</v>
      </c>
      <c r="C545" s="410" t="s">
        <v>251</v>
      </c>
      <c r="D545" s="410" t="s">
        <v>193</v>
      </c>
      <c r="E545" s="410" t="s">
        <v>194</v>
      </c>
      <c r="F545" s="410" t="s">
        <v>195</v>
      </c>
      <c r="G545" s="410" t="s">
        <v>196</v>
      </c>
      <c r="H545" s="410" t="s">
        <v>197</v>
      </c>
      <c r="I545" s="410" t="s">
        <v>198</v>
      </c>
      <c r="J545" s="410" t="s">
        <v>199</v>
      </c>
      <c r="K545" s="410" t="s">
        <v>200</v>
      </c>
      <c r="L545" s="410" t="s">
        <v>201</v>
      </c>
      <c r="M545" s="410" t="s">
        <v>202</v>
      </c>
      <c r="N545" s="410" t="s">
        <v>203</v>
      </c>
      <c r="O545" s="411"/>
      <c r="P545" s="97"/>
      <c r="Q545" s="97"/>
    </row>
    <row r="546" spans="1:17" ht="12.75" customHeight="1">
      <c r="A546" s="97"/>
      <c r="B546" s="97"/>
      <c r="C546" s="97"/>
      <c r="D546" s="97"/>
      <c r="E546" s="97"/>
      <c r="F546" s="97"/>
      <c r="G546" s="97"/>
      <c r="H546" s="97" t="s">
        <v>313</v>
      </c>
      <c r="I546" s="97"/>
      <c r="J546" s="97"/>
      <c r="K546" s="97"/>
      <c r="L546" s="97"/>
      <c r="M546" s="97"/>
      <c r="N546" s="97"/>
      <c r="O546" s="97"/>
      <c r="P546" s="97"/>
      <c r="Q546" s="97"/>
    </row>
    <row r="547" spans="1:17" ht="12.75" customHeight="1">
      <c r="A547" s="97" t="s">
        <v>206</v>
      </c>
      <c r="B547" s="97" t="s">
        <v>259</v>
      </c>
      <c r="C547" s="288">
        <v>0.0568</v>
      </c>
      <c r="D547" s="288">
        <v>0.21539999999999998</v>
      </c>
      <c r="E547" s="288">
        <v>0.1258</v>
      </c>
      <c r="F547" s="288">
        <v>0.07220000000000001</v>
      </c>
      <c r="G547" s="288">
        <v>0.10759999999999999</v>
      </c>
      <c r="H547" s="288">
        <v>0.0856</v>
      </c>
      <c r="I547" s="288">
        <v>0.084</v>
      </c>
      <c r="J547" s="288">
        <v>0.0616</v>
      </c>
      <c r="K547" s="288">
        <v>0.0566</v>
      </c>
      <c r="L547" s="288">
        <v>0.0514</v>
      </c>
      <c r="M547" s="288">
        <v>0.04240000000000001</v>
      </c>
      <c r="N547" s="288">
        <v>0.0406</v>
      </c>
      <c r="O547" s="288">
        <v>1</v>
      </c>
      <c r="P547" s="97"/>
      <c r="Q547" s="97"/>
    </row>
    <row r="548" spans="1:17" ht="12.75" customHeight="1">
      <c r="A548" s="97" t="s">
        <v>207</v>
      </c>
      <c r="B548" s="97" t="s">
        <v>260</v>
      </c>
      <c r="C548" s="288">
        <v>0.0672</v>
      </c>
      <c r="D548" s="288">
        <v>0.22560000000000002</v>
      </c>
      <c r="E548" s="288">
        <v>0.12079999999999999</v>
      </c>
      <c r="F548" s="288">
        <v>0.06939999999999999</v>
      </c>
      <c r="G548" s="288">
        <v>0.10700000000000001</v>
      </c>
      <c r="H548" s="288">
        <v>0.08</v>
      </c>
      <c r="I548" s="288">
        <v>0.08580000000000002</v>
      </c>
      <c r="J548" s="288">
        <v>0.0612</v>
      </c>
      <c r="K548" s="288">
        <v>0.0526</v>
      </c>
      <c r="L548" s="288">
        <v>0.046400000000000004</v>
      </c>
      <c r="M548" s="288">
        <v>0.042</v>
      </c>
      <c r="N548" s="288">
        <v>0.041999999999999996</v>
      </c>
      <c r="O548" s="288">
        <v>1</v>
      </c>
      <c r="P548" s="97"/>
      <c r="Q548" s="97"/>
    </row>
    <row r="549" spans="1:17" ht="12.75" customHeight="1">
      <c r="A549" s="97" t="s">
        <v>208</v>
      </c>
      <c r="B549" s="97" t="s">
        <v>261</v>
      </c>
      <c r="C549" s="288">
        <v>0.0626</v>
      </c>
      <c r="D549" s="288">
        <v>0.21760000000000002</v>
      </c>
      <c r="E549" s="288">
        <v>0.1212</v>
      </c>
      <c r="F549" s="288">
        <v>0.0684</v>
      </c>
      <c r="G549" s="288">
        <v>0.1038</v>
      </c>
      <c r="H549" s="288">
        <v>0.0732</v>
      </c>
      <c r="I549" s="288">
        <v>0.0816</v>
      </c>
      <c r="J549" s="288">
        <v>0.065</v>
      </c>
      <c r="K549" s="288">
        <v>0.059199999999999996</v>
      </c>
      <c r="L549" s="288">
        <v>0.0506</v>
      </c>
      <c r="M549" s="288">
        <v>0.0494</v>
      </c>
      <c r="N549" s="288">
        <v>0.0474</v>
      </c>
      <c r="O549" s="288">
        <v>1</v>
      </c>
      <c r="P549" s="97"/>
      <c r="Q549" s="97"/>
    </row>
    <row r="550" spans="1:17" ht="12.75" customHeight="1">
      <c r="A550" s="97" t="s">
        <v>209</v>
      </c>
      <c r="B550" s="97" t="s">
        <v>262</v>
      </c>
      <c r="C550" s="288">
        <v>0.067</v>
      </c>
      <c r="D550" s="288">
        <v>0.21599999999999997</v>
      </c>
      <c r="E550" s="288">
        <v>0.1258</v>
      </c>
      <c r="F550" s="288">
        <v>0.06920000000000001</v>
      </c>
      <c r="G550" s="288">
        <v>0.11080000000000001</v>
      </c>
      <c r="H550" s="288">
        <v>0.0688</v>
      </c>
      <c r="I550" s="288">
        <v>0.0688</v>
      </c>
      <c r="J550" s="288">
        <v>0.061</v>
      </c>
      <c r="K550" s="288">
        <v>0.053000000000000005</v>
      </c>
      <c r="L550" s="288">
        <v>0.0504</v>
      </c>
      <c r="M550" s="288">
        <v>0.05700000000000001</v>
      </c>
      <c r="N550" s="288">
        <v>0.0522</v>
      </c>
      <c r="O550" s="288">
        <v>1</v>
      </c>
      <c r="P550" s="97"/>
      <c r="Q550" s="97"/>
    </row>
    <row r="551" spans="1:17" ht="12.75" customHeight="1">
      <c r="A551" s="97" t="s">
        <v>210</v>
      </c>
      <c r="B551" s="97" t="s">
        <v>264</v>
      </c>
      <c r="C551" s="288">
        <v>0.0694</v>
      </c>
      <c r="D551" s="288">
        <v>0.2062</v>
      </c>
      <c r="E551" s="288">
        <v>0.1288</v>
      </c>
      <c r="F551" s="288">
        <v>0.07160000000000001</v>
      </c>
      <c r="G551" s="288">
        <v>0.1116</v>
      </c>
      <c r="H551" s="288">
        <v>0.059399999999999994</v>
      </c>
      <c r="I551" s="288">
        <v>0.0748</v>
      </c>
      <c r="J551" s="288">
        <v>0.0648</v>
      </c>
      <c r="K551" s="288">
        <v>0.06620000000000001</v>
      </c>
      <c r="L551" s="288">
        <v>0.043</v>
      </c>
      <c r="M551" s="288">
        <v>0.054200000000000005</v>
      </c>
      <c r="N551" s="288">
        <v>0.05</v>
      </c>
      <c r="O551" s="288">
        <v>1</v>
      </c>
      <c r="P551" s="97"/>
      <c r="Q551" s="97"/>
    </row>
    <row r="552" spans="1:17" ht="12.75" customHeight="1">
      <c r="A552" s="97" t="s">
        <v>211</v>
      </c>
      <c r="B552" s="97" t="s">
        <v>231</v>
      </c>
      <c r="C552" s="288">
        <v>0.0678</v>
      </c>
      <c r="D552" s="288">
        <v>0.19140000000000001</v>
      </c>
      <c r="E552" s="288">
        <v>0.1458</v>
      </c>
      <c r="F552" s="288">
        <v>0.075</v>
      </c>
      <c r="G552" s="288">
        <v>0.10979999999999998</v>
      </c>
      <c r="H552" s="288">
        <v>0.055799999999999995</v>
      </c>
      <c r="I552" s="288">
        <v>0.0794</v>
      </c>
      <c r="J552" s="288">
        <v>0.068</v>
      </c>
      <c r="K552" s="288">
        <v>0.063</v>
      </c>
      <c r="L552" s="288">
        <v>0.041999999999999996</v>
      </c>
      <c r="M552" s="288">
        <v>0.0526</v>
      </c>
      <c r="N552" s="288">
        <v>0.0494</v>
      </c>
      <c r="O552" s="288">
        <v>1</v>
      </c>
      <c r="P552" s="97"/>
      <c r="Q552" s="97"/>
    </row>
    <row r="553" spans="1:17" ht="12.75" customHeight="1">
      <c r="A553" s="97" t="s">
        <v>212</v>
      </c>
      <c r="B553" s="97" t="s">
        <v>232</v>
      </c>
      <c r="C553" s="288">
        <v>0.05960000000000001</v>
      </c>
      <c r="D553" s="288">
        <v>0.1758</v>
      </c>
      <c r="E553" s="288">
        <v>0.1502</v>
      </c>
      <c r="F553" s="288">
        <v>0.08819999999999999</v>
      </c>
      <c r="G553" s="288">
        <v>0.11679999999999999</v>
      </c>
      <c r="H553" s="288">
        <v>0.058399999999999994</v>
      </c>
      <c r="I553" s="288">
        <v>0.08</v>
      </c>
      <c r="J553" s="288">
        <v>0.068</v>
      </c>
      <c r="K553" s="288">
        <v>0.0622</v>
      </c>
      <c r="L553" s="288">
        <v>0.04479999999999999</v>
      </c>
      <c r="M553" s="288">
        <v>0.0512</v>
      </c>
      <c r="N553" s="288">
        <v>0.0448</v>
      </c>
      <c r="O553" s="288">
        <v>1</v>
      </c>
      <c r="P553" s="97"/>
      <c r="Q553" s="97"/>
    </row>
    <row r="554" spans="1:17" ht="12.75" customHeight="1">
      <c r="A554" s="97" t="s">
        <v>213</v>
      </c>
      <c r="B554" s="97" t="s">
        <v>233</v>
      </c>
      <c r="C554" s="288">
        <v>0.0618</v>
      </c>
      <c r="D554" s="288">
        <v>0.17800000000000002</v>
      </c>
      <c r="E554" s="288">
        <v>0.1432</v>
      </c>
      <c r="F554" s="288">
        <v>0.0908</v>
      </c>
      <c r="G554" s="288">
        <v>0.1226</v>
      </c>
      <c r="H554" s="288">
        <v>0.059</v>
      </c>
      <c r="I554" s="288">
        <v>0.08020000000000001</v>
      </c>
      <c r="J554" s="288">
        <v>0.0638</v>
      </c>
      <c r="K554" s="288">
        <v>0.0606</v>
      </c>
      <c r="L554" s="288">
        <v>0.045799999999999993</v>
      </c>
      <c r="M554" s="288">
        <v>0.0502</v>
      </c>
      <c r="N554" s="288">
        <v>0.044000000000000004</v>
      </c>
      <c r="O554" s="288">
        <v>1</v>
      </c>
      <c r="P554" s="97"/>
      <c r="Q554" s="97"/>
    </row>
    <row r="555" spans="1:17" ht="12.75" customHeight="1">
      <c r="A555" s="97" t="s">
        <v>214</v>
      </c>
      <c r="B555" s="97" t="s">
        <v>234</v>
      </c>
      <c r="C555" s="288">
        <v>0.0752</v>
      </c>
      <c r="D555" s="288">
        <v>0.18939999999999999</v>
      </c>
      <c r="E555" s="288">
        <v>0.13520000000000001</v>
      </c>
      <c r="F555" s="288">
        <v>0.0856</v>
      </c>
      <c r="G555" s="288">
        <v>0.1234</v>
      </c>
      <c r="H555" s="288">
        <v>0.05960000000000001</v>
      </c>
      <c r="I555" s="288">
        <v>0.0804</v>
      </c>
      <c r="J555" s="288">
        <v>0.0624</v>
      </c>
      <c r="K555" s="288">
        <v>0.0634</v>
      </c>
      <c r="L555" s="288">
        <v>0.047</v>
      </c>
      <c r="M555" s="288">
        <v>0.0422</v>
      </c>
      <c r="N555" s="288">
        <v>0.036199999999999996</v>
      </c>
      <c r="O555" s="288">
        <v>1</v>
      </c>
      <c r="P555" s="97"/>
      <c r="Q555" s="97"/>
    </row>
    <row r="556" spans="1:17" ht="12.75" customHeight="1">
      <c r="A556" s="97" t="s">
        <v>215</v>
      </c>
      <c r="B556" s="97" t="s">
        <v>235</v>
      </c>
      <c r="C556" s="288">
        <v>0.0758</v>
      </c>
      <c r="D556" s="288">
        <v>0.1958</v>
      </c>
      <c r="E556" s="288">
        <v>0.13520000000000001</v>
      </c>
      <c r="F556" s="288">
        <v>0.08839999999999999</v>
      </c>
      <c r="G556" s="288">
        <v>0.127</v>
      </c>
      <c r="H556" s="288">
        <v>0.0566</v>
      </c>
      <c r="I556" s="288">
        <v>0.0748</v>
      </c>
      <c r="J556" s="288">
        <v>0.0588</v>
      </c>
      <c r="K556" s="288">
        <v>0.0498</v>
      </c>
      <c r="L556" s="288">
        <v>0.0518</v>
      </c>
      <c r="M556" s="288">
        <v>0.046200000000000005</v>
      </c>
      <c r="N556" s="288">
        <v>0.0398</v>
      </c>
      <c r="O556" s="288">
        <v>1</v>
      </c>
      <c r="P556" s="97"/>
      <c r="Q556" s="97"/>
    </row>
    <row r="557" spans="1:17" ht="12.75" customHeight="1">
      <c r="A557" s="97" t="s">
        <v>216</v>
      </c>
      <c r="B557" s="97" t="s">
        <v>236</v>
      </c>
      <c r="C557" s="288">
        <v>0.0786</v>
      </c>
      <c r="D557" s="288">
        <v>0.21639999999999998</v>
      </c>
      <c r="E557" s="288">
        <v>0.11639999999999999</v>
      </c>
      <c r="F557" s="288">
        <v>0.0844</v>
      </c>
      <c r="G557" s="288">
        <v>0.1326</v>
      </c>
      <c r="H557" s="288">
        <v>0.0602</v>
      </c>
      <c r="I557" s="288">
        <v>0.0734</v>
      </c>
      <c r="J557" s="288">
        <v>0.0576</v>
      </c>
      <c r="K557" s="288">
        <v>0.0506</v>
      </c>
      <c r="L557" s="288">
        <v>0.047200000000000006</v>
      </c>
      <c r="M557" s="288">
        <v>0.042600000000000006</v>
      </c>
      <c r="N557" s="288">
        <v>0.04</v>
      </c>
      <c r="O557" s="288">
        <v>1</v>
      </c>
      <c r="P557" s="97"/>
      <c r="Q557" s="97"/>
    </row>
    <row r="558" spans="1:17" ht="12.75" customHeight="1">
      <c r="A558" s="97" t="s">
        <v>217</v>
      </c>
      <c r="B558" s="97" t="s">
        <v>237</v>
      </c>
      <c r="C558" s="288">
        <v>0.07680000000000001</v>
      </c>
      <c r="D558" s="288">
        <v>0.2334</v>
      </c>
      <c r="E558" s="288">
        <v>0.1112</v>
      </c>
      <c r="F558" s="288">
        <v>0.0708</v>
      </c>
      <c r="G558" s="288">
        <v>0.1238</v>
      </c>
      <c r="H558" s="288">
        <v>0.0628</v>
      </c>
      <c r="I558" s="288">
        <v>0.0674</v>
      </c>
      <c r="J558" s="288">
        <v>0.06</v>
      </c>
      <c r="K558" s="288">
        <v>0.0518</v>
      </c>
      <c r="L558" s="288">
        <v>0.0494</v>
      </c>
      <c r="M558" s="288">
        <v>0.045799999999999993</v>
      </c>
      <c r="N558" s="288">
        <v>0.0468</v>
      </c>
      <c r="O558" s="288">
        <v>1</v>
      </c>
      <c r="P558" s="97"/>
      <c r="Q558" s="97"/>
    </row>
    <row r="559" spans="1:17" ht="12.75" customHeight="1">
      <c r="A559" s="97" t="s">
        <v>218</v>
      </c>
      <c r="B559" s="97" t="s">
        <v>238</v>
      </c>
      <c r="C559" s="288">
        <v>0.0862</v>
      </c>
      <c r="D559" s="288">
        <v>0.2366</v>
      </c>
      <c r="E559" s="288">
        <v>0.1034</v>
      </c>
      <c r="F559" s="288">
        <v>0.0694</v>
      </c>
      <c r="G559" s="288">
        <v>0.1234</v>
      </c>
      <c r="H559" s="288">
        <v>0.0644</v>
      </c>
      <c r="I559" s="288">
        <v>0.06960000000000001</v>
      </c>
      <c r="J559" s="288">
        <v>0.0524</v>
      </c>
      <c r="K559" s="288">
        <v>0.0528</v>
      </c>
      <c r="L559" s="288">
        <v>0.0494</v>
      </c>
      <c r="M559" s="288">
        <v>0.045200000000000004</v>
      </c>
      <c r="N559" s="288">
        <v>0.047200000000000006</v>
      </c>
      <c r="O559" s="288">
        <v>1</v>
      </c>
      <c r="P559" s="97"/>
      <c r="Q559" s="97"/>
    </row>
    <row r="560" spans="1:17" ht="12.75" customHeight="1">
      <c r="A560" s="97" t="s">
        <v>219</v>
      </c>
      <c r="B560" s="97" t="s">
        <v>239</v>
      </c>
      <c r="C560" s="288">
        <v>0.0756</v>
      </c>
      <c r="D560" s="288">
        <v>0.24420000000000003</v>
      </c>
      <c r="E560" s="288">
        <v>0.1024</v>
      </c>
      <c r="F560" s="288">
        <v>0.0732</v>
      </c>
      <c r="G560" s="288">
        <v>0.12179999999999999</v>
      </c>
      <c r="H560" s="288">
        <v>0.0628</v>
      </c>
      <c r="I560" s="288">
        <v>0.0684</v>
      </c>
      <c r="J560" s="288">
        <v>0.0524</v>
      </c>
      <c r="K560" s="288">
        <v>0.0538</v>
      </c>
      <c r="L560" s="288">
        <v>0.0516</v>
      </c>
      <c r="M560" s="288">
        <v>0.0472</v>
      </c>
      <c r="N560" s="288">
        <v>0.0466</v>
      </c>
      <c r="O560" s="288">
        <v>1</v>
      </c>
      <c r="P560" s="97"/>
      <c r="Q560" s="97"/>
    </row>
    <row r="561" spans="1:17" ht="12.75" customHeight="1">
      <c r="A561" s="97" t="s">
        <v>220</v>
      </c>
      <c r="B561" s="97" t="s">
        <v>240</v>
      </c>
      <c r="C561" s="288">
        <v>0.0668</v>
      </c>
      <c r="D561" s="288">
        <v>0.2476</v>
      </c>
      <c r="E561" s="288">
        <v>0.101</v>
      </c>
      <c r="F561" s="288">
        <v>0.073</v>
      </c>
      <c r="G561" s="288">
        <v>0.1242</v>
      </c>
      <c r="H561" s="288">
        <v>0.0658</v>
      </c>
      <c r="I561" s="288">
        <v>0.06920000000000001</v>
      </c>
      <c r="J561" s="288">
        <v>0.0504</v>
      </c>
      <c r="K561" s="288">
        <v>0.0596</v>
      </c>
      <c r="L561" s="288">
        <v>0.049</v>
      </c>
      <c r="M561" s="288">
        <v>0.047</v>
      </c>
      <c r="N561" s="288">
        <v>0.0464</v>
      </c>
      <c r="O561" s="288">
        <v>1</v>
      </c>
      <c r="P561" s="97"/>
      <c r="Q561" s="97"/>
    </row>
    <row r="562" spans="1:17" ht="12.75" customHeight="1">
      <c r="A562" s="97" t="s">
        <v>221</v>
      </c>
      <c r="B562" s="97" t="s">
        <v>241</v>
      </c>
      <c r="C562" s="288">
        <v>0.0696</v>
      </c>
      <c r="D562" s="288">
        <v>0.23959999999999998</v>
      </c>
      <c r="E562" s="288">
        <v>0.1</v>
      </c>
      <c r="F562" s="288">
        <v>0.07440000000000001</v>
      </c>
      <c r="G562" s="288">
        <v>0.125</v>
      </c>
      <c r="H562" s="288">
        <v>0.067</v>
      </c>
      <c r="I562" s="288">
        <v>0.07039999999999999</v>
      </c>
      <c r="J562" s="288">
        <v>0.047799999999999995</v>
      </c>
      <c r="K562" s="288">
        <v>0.0602</v>
      </c>
      <c r="L562" s="288">
        <v>0.05059999999999999</v>
      </c>
      <c r="M562" s="288">
        <v>0.0504</v>
      </c>
      <c r="N562" s="288">
        <v>0.045</v>
      </c>
      <c r="O562" s="288">
        <v>1</v>
      </c>
      <c r="P562" s="97"/>
      <c r="Q562" s="97"/>
    </row>
    <row r="563" spans="1:17" ht="12.75" customHeight="1">
      <c r="A563" s="97" t="s">
        <v>222</v>
      </c>
      <c r="B563" s="97" t="s">
        <v>242</v>
      </c>
      <c r="C563" s="288">
        <v>0.07600000000000001</v>
      </c>
      <c r="D563" s="288">
        <v>0.24159999999999998</v>
      </c>
      <c r="E563" s="288">
        <v>0.095</v>
      </c>
      <c r="F563" s="288">
        <v>0.0784</v>
      </c>
      <c r="G563" s="288">
        <v>0.13640000000000002</v>
      </c>
      <c r="H563" s="288">
        <v>0.0654</v>
      </c>
      <c r="I563" s="288">
        <v>0.0728</v>
      </c>
      <c r="J563" s="288">
        <v>0.0452</v>
      </c>
      <c r="K563" s="288">
        <v>0.05739999999999999</v>
      </c>
      <c r="L563" s="288">
        <v>0.045200000000000004</v>
      </c>
      <c r="M563" s="288">
        <v>0.0472</v>
      </c>
      <c r="N563" s="288">
        <v>0.039400000000000004</v>
      </c>
      <c r="O563" s="288">
        <v>1</v>
      </c>
      <c r="P563" s="97"/>
      <c r="Q563" s="97"/>
    </row>
    <row r="564" spans="1:17" ht="12.75" customHeight="1">
      <c r="A564" s="97" t="s">
        <v>223</v>
      </c>
      <c r="B564" s="97" t="s">
        <v>243</v>
      </c>
      <c r="C564" s="288">
        <v>0.0602</v>
      </c>
      <c r="D564" s="288">
        <v>0.2414</v>
      </c>
      <c r="E564" s="288">
        <v>0.09940000000000002</v>
      </c>
      <c r="F564" s="288">
        <v>0.0772</v>
      </c>
      <c r="G564" s="288">
        <v>0.1452</v>
      </c>
      <c r="H564" s="288">
        <v>0.067</v>
      </c>
      <c r="I564" s="288">
        <v>0.07300000000000001</v>
      </c>
      <c r="J564" s="288">
        <v>0.051000000000000004</v>
      </c>
      <c r="K564" s="288">
        <v>0.0534</v>
      </c>
      <c r="L564" s="288">
        <v>0.044</v>
      </c>
      <c r="M564" s="288">
        <v>0.047599999999999996</v>
      </c>
      <c r="N564" s="288">
        <v>0.040600000000000004</v>
      </c>
      <c r="O564" s="288">
        <v>1</v>
      </c>
      <c r="P564" s="97"/>
      <c r="Q564" s="97"/>
    </row>
    <row r="565" spans="1:17" ht="12.75" customHeight="1">
      <c r="A565" s="97" t="s">
        <v>224</v>
      </c>
      <c r="B565" s="97" t="s">
        <v>244</v>
      </c>
      <c r="C565" s="288">
        <v>0.058600000000000006</v>
      </c>
      <c r="D565" s="288">
        <v>0.23279999999999998</v>
      </c>
      <c r="E565" s="288">
        <v>0.0982</v>
      </c>
      <c r="F565" s="288">
        <v>0.0792</v>
      </c>
      <c r="G565" s="288">
        <v>0.14540000000000003</v>
      </c>
      <c r="H565" s="288">
        <v>0.07</v>
      </c>
      <c r="I565" s="288">
        <v>0.0726</v>
      </c>
      <c r="J565" s="288">
        <v>0.053200000000000004</v>
      </c>
      <c r="K565" s="288">
        <v>0.052000000000000005</v>
      </c>
      <c r="L565" s="288">
        <v>0.0446</v>
      </c>
      <c r="M565" s="288">
        <v>0.0492</v>
      </c>
      <c r="N565" s="288">
        <v>0.044199999999999996</v>
      </c>
      <c r="O565" s="288">
        <v>1</v>
      </c>
      <c r="P565" s="97"/>
      <c r="Q565" s="97"/>
    </row>
    <row r="566" spans="1:17" ht="12.75" customHeight="1">
      <c r="A566" s="97" t="s">
        <v>225</v>
      </c>
      <c r="B566" s="97" t="s">
        <v>245</v>
      </c>
      <c r="C566" s="288">
        <v>0.0686</v>
      </c>
      <c r="D566" s="288">
        <v>0.2278</v>
      </c>
      <c r="E566" s="288">
        <v>0.09240000000000001</v>
      </c>
      <c r="F566" s="288">
        <v>0.07399999999999998</v>
      </c>
      <c r="G566" s="288">
        <v>0.13640000000000002</v>
      </c>
      <c r="H566" s="288">
        <v>0.07160000000000001</v>
      </c>
      <c r="I566" s="288">
        <v>0.0744</v>
      </c>
      <c r="J566" s="288">
        <v>0.0558</v>
      </c>
      <c r="K566" s="288">
        <v>0.046599999999999996</v>
      </c>
      <c r="L566" s="288">
        <v>0.047799999999999995</v>
      </c>
      <c r="M566" s="288">
        <v>0.054000000000000006</v>
      </c>
      <c r="N566" s="288">
        <v>0.0506</v>
      </c>
      <c r="O566" s="288">
        <v>1</v>
      </c>
      <c r="P566" s="97"/>
      <c r="Q566" s="97"/>
    </row>
    <row r="567" spans="1:17" ht="12.75" customHeight="1">
      <c r="A567" s="97" t="s">
        <v>226</v>
      </c>
      <c r="B567" s="97" t="s">
        <v>246</v>
      </c>
      <c r="C567" s="288">
        <v>0.0746</v>
      </c>
      <c r="D567" s="288">
        <v>0.2344</v>
      </c>
      <c r="E567" s="288">
        <v>0.08460000000000001</v>
      </c>
      <c r="F567" s="288">
        <v>0.071</v>
      </c>
      <c r="G567" s="288">
        <v>0.1416</v>
      </c>
      <c r="H567" s="288">
        <v>0.0678</v>
      </c>
      <c r="I567" s="288">
        <v>0.07160000000000001</v>
      </c>
      <c r="J567" s="288">
        <v>0.05539999999999999</v>
      </c>
      <c r="K567" s="288">
        <v>0.0436</v>
      </c>
      <c r="L567" s="288">
        <v>0.046400000000000004</v>
      </c>
      <c r="M567" s="288">
        <v>0.0538</v>
      </c>
      <c r="N567" s="288">
        <v>0.055200000000000006</v>
      </c>
      <c r="O567" s="288">
        <v>1</v>
      </c>
      <c r="P567" s="97"/>
      <c r="Q567" s="97"/>
    </row>
    <row r="568" spans="1:17" ht="12.75" customHeight="1">
      <c r="A568" s="97" t="s">
        <v>227</v>
      </c>
      <c r="B568" s="97" t="s">
        <v>247</v>
      </c>
      <c r="C568" s="288">
        <v>0.0758</v>
      </c>
      <c r="D568" s="288">
        <v>0.22680000000000003</v>
      </c>
      <c r="E568" s="288">
        <v>0.084</v>
      </c>
      <c r="F568" s="288">
        <v>0.0708</v>
      </c>
      <c r="G568" s="288">
        <v>0.1392</v>
      </c>
      <c r="H568" s="288">
        <v>0.0688</v>
      </c>
      <c r="I568" s="288">
        <v>0.0718</v>
      </c>
      <c r="J568" s="288">
        <v>0.05399999999999999</v>
      </c>
      <c r="K568" s="288">
        <v>0.049</v>
      </c>
      <c r="L568" s="288">
        <v>0.0502</v>
      </c>
      <c r="M568" s="288">
        <v>0.055</v>
      </c>
      <c r="N568" s="288">
        <v>0.054599999999999996</v>
      </c>
      <c r="O568" s="288">
        <v>1</v>
      </c>
      <c r="P568" s="97"/>
      <c r="Q568" s="97"/>
    </row>
    <row r="569" spans="1:17" ht="12.75" customHeight="1">
      <c r="A569" s="97" t="s">
        <v>228</v>
      </c>
      <c r="B569" s="97" t="s">
        <v>248</v>
      </c>
      <c r="C569" s="288">
        <v>0.07699999999999999</v>
      </c>
      <c r="D569" s="288">
        <v>0.2286</v>
      </c>
      <c r="E569" s="288">
        <v>0.085</v>
      </c>
      <c r="F569" s="288">
        <v>0.073</v>
      </c>
      <c r="G569" s="288">
        <v>0.1356</v>
      </c>
      <c r="H569" s="288">
        <v>0.0654</v>
      </c>
      <c r="I569" s="288">
        <v>0.0742</v>
      </c>
      <c r="J569" s="288">
        <v>0.0526</v>
      </c>
      <c r="K569" s="288">
        <v>0.048600000000000004</v>
      </c>
      <c r="L569" s="288">
        <v>0.0506</v>
      </c>
      <c r="M569" s="288">
        <v>0.05639999999999999</v>
      </c>
      <c r="N569" s="288">
        <v>0.053000000000000005</v>
      </c>
      <c r="O569" s="288">
        <v>1</v>
      </c>
      <c r="P569" s="97"/>
      <c r="Q569" s="97"/>
    </row>
    <row r="570" spans="1:17" ht="12.75" customHeight="1">
      <c r="A570" s="97" t="s">
        <v>229</v>
      </c>
      <c r="B570" s="97" t="s">
        <v>249</v>
      </c>
      <c r="C570" s="288">
        <v>0.076</v>
      </c>
      <c r="D570" s="288">
        <v>0.22519999999999998</v>
      </c>
      <c r="E570" s="288">
        <v>0.0878</v>
      </c>
      <c r="F570" s="288">
        <v>0.074</v>
      </c>
      <c r="G570" s="288">
        <v>0.1398</v>
      </c>
      <c r="H570" s="288">
        <v>0.06760000000000001</v>
      </c>
      <c r="I570" s="288">
        <v>0.0754</v>
      </c>
      <c r="J570" s="288">
        <v>0.05539999999999999</v>
      </c>
      <c r="K570" s="288">
        <v>0.047599999999999996</v>
      </c>
      <c r="L570" s="288">
        <v>0.0456</v>
      </c>
      <c r="M570" s="288">
        <v>0.05439999999999999</v>
      </c>
      <c r="N570" s="288">
        <v>0.0512</v>
      </c>
      <c r="O570" s="288">
        <v>1</v>
      </c>
      <c r="P570" s="97"/>
      <c r="Q570" s="97"/>
    </row>
    <row r="571" spans="1:17" ht="12.75" customHeight="1">
      <c r="A571" s="289" t="s">
        <v>230</v>
      </c>
      <c r="B571" s="289" t="s">
        <v>250</v>
      </c>
      <c r="C571" s="289">
        <v>0.0756</v>
      </c>
      <c r="D571" s="289">
        <v>0.23899999999999996</v>
      </c>
      <c r="E571" s="289">
        <v>0.08979999999999999</v>
      </c>
      <c r="F571" s="289">
        <v>0.07760000000000002</v>
      </c>
      <c r="G571" s="289">
        <v>0.15320000000000003</v>
      </c>
      <c r="H571" s="289">
        <v>0.06820000000000001</v>
      </c>
      <c r="I571" s="289">
        <v>0.07120000000000001</v>
      </c>
      <c r="J571" s="289">
        <v>0.0526</v>
      </c>
      <c r="K571" s="289">
        <v>0.0436</v>
      </c>
      <c r="L571" s="289">
        <v>0.0382</v>
      </c>
      <c r="M571" s="289">
        <v>0.04839999999999999</v>
      </c>
      <c r="N571" s="289">
        <v>0.04240000000000001</v>
      </c>
      <c r="O571" s="288">
        <v>0.9998</v>
      </c>
      <c r="P571" s="97"/>
      <c r="Q571" s="97"/>
    </row>
    <row r="572" spans="1:17" ht="12.75" customHeight="1">
      <c r="A572" s="413" t="s">
        <v>59</v>
      </c>
      <c r="B572" s="413" t="s">
        <v>317</v>
      </c>
      <c r="C572" s="289"/>
      <c r="D572" s="289"/>
      <c r="E572" s="289"/>
      <c r="F572" s="289"/>
      <c r="G572" s="289"/>
      <c r="H572" s="289"/>
      <c r="I572" s="289"/>
      <c r="J572" s="289"/>
      <c r="K572" s="289"/>
      <c r="L572" s="289"/>
      <c r="M572" s="289"/>
      <c r="N572" s="289"/>
      <c r="O572" s="288"/>
      <c r="P572" s="97"/>
      <c r="Q572" s="97"/>
    </row>
    <row r="573" spans="1:17" ht="12.75" customHeight="1">
      <c r="A573" s="289"/>
      <c r="B573" s="289"/>
      <c r="C573" s="289"/>
      <c r="D573" s="289"/>
      <c r="E573" s="289"/>
      <c r="F573" s="289"/>
      <c r="G573" s="289"/>
      <c r="H573" s="289"/>
      <c r="I573" s="289"/>
      <c r="J573" s="289"/>
      <c r="K573" s="289"/>
      <c r="L573" s="289"/>
      <c r="M573" s="289"/>
      <c r="N573" s="289"/>
      <c r="O573" s="288"/>
      <c r="P573" s="97"/>
      <c r="Q573" s="97"/>
    </row>
    <row r="574" spans="1:17" ht="12.75" customHeight="1">
      <c r="A574" s="289"/>
      <c r="B574" s="289"/>
      <c r="C574" s="289"/>
      <c r="D574" s="289"/>
      <c r="E574" s="289"/>
      <c r="F574" s="289"/>
      <c r="G574" s="289"/>
      <c r="H574" s="289"/>
      <c r="I574" s="289"/>
      <c r="J574" s="289"/>
      <c r="K574" s="289"/>
      <c r="L574" s="289"/>
      <c r="M574" s="289"/>
      <c r="N574" s="289"/>
      <c r="O574" s="288"/>
      <c r="P574" s="97"/>
      <c r="Q574" s="97"/>
    </row>
    <row r="575" spans="1:17" ht="12.75" customHeight="1">
      <c r="A575" s="289"/>
      <c r="B575" s="289"/>
      <c r="C575" s="289"/>
      <c r="D575" s="289"/>
      <c r="E575" s="289"/>
      <c r="F575" s="289"/>
      <c r="G575" s="289"/>
      <c r="H575" s="289"/>
      <c r="I575" s="289"/>
      <c r="J575" s="289"/>
      <c r="K575" s="289"/>
      <c r="L575" s="289"/>
      <c r="M575" s="289"/>
      <c r="N575" s="289"/>
      <c r="O575" s="288"/>
      <c r="P575" s="97"/>
      <c r="Q575" s="97"/>
    </row>
    <row r="576" spans="1:17" ht="12.75" customHeight="1" thickBot="1">
      <c r="A576" s="307"/>
      <c r="B576" s="307"/>
      <c r="C576" s="307"/>
      <c r="D576" s="307"/>
      <c r="E576" s="307"/>
      <c r="F576" s="307"/>
      <c r="G576" s="307"/>
      <c r="H576" s="307"/>
      <c r="I576" s="307"/>
      <c r="J576" s="307"/>
      <c r="K576" s="307"/>
      <c r="L576" s="307"/>
      <c r="M576" s="307"/>
      <c r="N576" s="307"/>
      <c r="O576" s="307"/>
      <c r="P576" s="97"/>
      <c r="Q576" s="97"/>
    </row>
    <row r="577" spans="1:17" ht="12.75" customHeight="1">
      <c r="A577" s="289"/>
      <c r="B577" s="289"/>
      <c r="C577" s="289"/>
      <c r="D577" s="289"/>
      <c r="E577" s="289"/>
      <c r="F577" s="289"/>
      <c r="G577" s="289"/>
      <c r="H577" s="289"/>
      <c r="I577" s="289"/>
      <c r="J577" s="289"/>
      <c r="K577" s="289"/>
      <c r="L577" s="289"/>
      <c r="M577" s="289"/>
      <c r="N577" s="289"/>
      <c r="O577" s="97"/>
      <c r="P577" s="97"/>
      <c r="Q577" s="97"/>
    </row>
    <row r="578" spans="1:17" ht="12.75" customHeight="1">
      <c r="A578" s="97"/>
      <c r="B578" s="97"/>
      <c r="C578" s="97"/>
      <c r="D578" s="97"/>
      <c r="E578" s="97"/>
      <c r="F578" s="97"/>
      <c r="G578" s="97"/>
      <c r="H578" s="97"/>
      <c r="I578" s="97"/>
      <c r="J578" s="97"/>
      <c r="K578" s="97"/>
      <c r="L578" s="97"/>
      <c r="M578" s="97"/>
      <c r="N578" s="97"/>
      <c r="O578" s="97"/>
      <c r="P578" s="97"/>
      <c r="Q578" s="97"/>
    </row>
    <row r="579" spans="1:17" ht="33" customHeight="1" thickBot="1">
      <c r="A579" s="469" t="s">
        <v>321</v>
      </c>
      <c r="B579" s="469"/>
      <c r="C579" s="469"/>
      <c r="D579" s="469"/>
      <c r="E579" s="469"/>
      <c r="F579" s="94"/>
      <c r="G579" s="94"/>
      <c r="H579" s="94"/>
      <c r="I579" s="66"/>
      <c r="J579" s="66"/>
      <c r="K579" s="97"/>
      <c r="L579" s="97"/>
      <c r="M579" s="97"/>
      <c r="N579" s="97"/>
      <c r="O579" s="97"/>
      <c r="P579" s="97"/>
      <c r="Q579" s="97"/>
    </row>
    <row r="580" spans="1:17" ht="12.75" customHeight="1">
      <c r="A580" s="140" t="s">
        <v>80</v>
      </c>
      <c r="B580" s="268" t="s">
        <v>73</v>
      </c>
      <c r="C580" s="269"/>
      <c r="E580" s="140"/>
      <c r="F580" s="279"/>
      <c r="G580" s="287"/>
      <c r="H580" s="66"/>
      <c r="I580" s="66"/>
      <c r="J580" s="66"/>
      <c r="K580" s="97"/>
      <c r="L580" s="97"/>
      <c r="M580" s="97"/>
      <c r="N580" s="97"/>
      <c r="O580" s="97"/>
      <c r="P580" s="97"/>
      <c r="Q580" s="97"/>
    </row>
    <row r="581" spans="1:17" ht="12.75" customHeight="1" thickBot="1">
      <c r="A581" s="148" t="s">
        <v>93</v>
      </c>
      <c r="B581" s="327" t="s">
        <v>71</v>
      </c>
      <c r="C581" s="327" t="s">
        <v>72</v>
      </c>
      <c r="D581" s="148"/>
      <c r="E581" s="256" t="s">
        <v>171</v>
      </c>
      <c r="F581" s="66"/>
      <c r="G581" s="98"/>
      <c r="H581" s="66"/>
      <c r="I581" s="66"/>
      <c r="J581" s="66"/>
      <c r="K581" s="97"/>
      <c r="L581" s="97"/>
      <c r="M581" s="97"/>
      <c r="N581" s="97"/>
      <c r="O581" s="97"/>
      <c r="P581" s="97"/>
      <c r="Q581" s="97"/>
    </row>
    <row r="582" spans="1:17" ht="12.75" customHeight="1">
      <c r="A582" s="140"/>
      <c r="B582" s="140"/>
      <c r="C582" s="279" t="s">
        <v>265</v>
      </c>
      <c r="E582" s="146"/>
      <c r="F582" s="66"/>
      <c r="G582" s="98"/>
      <c r="H582" s="66"/>
      <c r="I582" s="66"/>
      <c r="J582" s="66"/>
      <c r="K582" s="97"/>
      <c r="L582" s="97"/>
      <c r="M582" s="97"/>
      <c r="N582" s="97"/>
      <c r="O582" s="97"/>
      <c r="P582" s="97"/>
      <c r="Q582" s="97"/>
    </row>
    <row r="583" spans="1:17" ht="12.75" customHeight="1">
      <c r="A583" s="18">
        <v>2004</v>
      </c>
      <c r="B583" s="291">
        <v>38113</v>
      </c>
      <c r="D583" s="170"/>
      <c r="E583" s="299"/>
      <c r="F583" s="66"/>
      <c r="G583" s="98"/>
      <c r="H583" s="66"/>
      <c r="I583" s="66"/>
      <c r="J583" s="66"/>
      <c r="K583" s="97"/>
      <c r="L583" s="97"/>
      <c r="M583" s="97"/>
      <c r="N583" s="97"/>
      <c r="O583" s="97"/>
      <c r="P583" s="97"/>
      <c r="Q583" s="97"/>
    </row>
    <row r="584" spans="1:17" ht="12.75" customHeight="1">
      <c r="A584" s="292"/>
      <c r="B584" s="291">
        <v>38120</v>
      </c>
      <c r="C584" s="357">
        <v>6.35</v>
      </c>
      <c r="D584" s="170"/>
      <c r="E584" s="311">
        <v>38119</v>
      </c>
      <c r="F584" s="66"/>
      <c r="G584" s="14"/>
      <c r="H584" s="66"/>
      <c r="I584" s="66"/>
      <c r="J584" s="66"/>
      <c r="K584" s="97"/>
      <c r="L584" s="97"/>
      <c r="M584" s="97"/>
      <c r="N584" s="97"/>
      <c r="O584" s="97"/>
      <c r="P584" s="97"/>
      <c r="Q584" s="97"/>
    </row>
    <row r="585" spans="1:17" ht="12.75" customHeight="1">
      <c r="A585" s="292"/>
      <c r="B585" s="291">
        <v>38127</v>
      </c>
      <c r="C585" s="357">
        <v>6.35</v>
      </c>
      <c r="D585" s="170"/>
      <c r="E585" s="312" t="s">
        <v>204</v>
      </c>
      <c r="F585" s="97"/>
      <c r="H585" s="97"/>
      <c r="I585" s="97"/>
      <c r="J585" s="97"/>
      <c r="K585" s="97"/>
      <c r="L585" s="97"/>
      <c r="M585" s="97"/>
      <c r="N585" s="97"/>
      <c r="O585" s="97"/>
      <c r="P585" s="97"/>
      <c r="Q585" s="97"/>
    </row>
    <row r="586" spans="1:17" ht="12.75" customHeight="1">
      <c r="A586" s="292"/>
      <c r="B586" s="291">
        <v>38134</v>
      </c>
      <c r="C586" s="357">
        <v>6.35</v>
      </c>
      <c r="D586" s="170"/>
      <c r="E586" s="98"/>
      <c r="F586" s="97"/>
      <c r="H586" s="97"/>
      <c r="I586" s="97"/>
      <c r="J586" s="97"/>
      <c r="K586" s="97"/>
      <c r="L586" s="97"/>
      <c r="M586" s="97"/>
      <c r="N586" s="97"/>
      <c r="O586" s="97"/>
      <c r="P586" s="97"/>
      <c r="Q586" s="97"/>
    </row>
    <row r="587" spans="1:17" ht="12.75" customHeight="1">
      <c r="A587" s="292"/>
      <c r="B587" s="291">
        <v>38141</v>
      </c>
      <c r="C587" s="357">
        <v>6.35</v>
      </c>
      <c r="D587" s="170"/>
      <c r="E587" s="98"/>
      <c r="F587" s="97"/>
      <c r="H587" s="97"/>
      <c r="I587" s="97"/>
      <c r="J587" s="97"/>
      <c r="K587" s="97"/>
      <c r="L587" s="97"/>
      <c r="M587" s="97"/>
      <c r="N587" s="97"/>
      <c r="O587" s="97"/>
      <c r="P587" s="97"/>
      <c r="Q587" s="97"/>
    </row>
    <row r="588" spans="1:17" ht="12.75" customHeight="1">
      <c r="A588" s="292"/>
      <c r="B588" s="291">
        <v>38148</v>
      </c>
      <c r="C588" s="357">
        <v>6.2</v>
      </c>
      <c r="D588" s="170"/>
      <c r="E588" s="311">
        <v>38148</v>
      </c>
      <c r="F588" s="97"/>
      <c r="H588" s="97"/>
      <c r="I588" s="97"/>
      <c r="J588" s="97"/>
      <c r="K588" s="97"/>
      <c r="L588" s="97"/>
      <c r="M588" s="97"/>
      <c r="N588" s="97"/>
      <c r="O588" s="97"/>
      <c r="P588" s="97"/>
      <c r="Q588" s="97"/>
    </row>
    <row r="589" spans="1:17" ht="12.75" customHeight="1">
      <c r="A589" s="292"/>
      <c r="B589" s="291">
        <v>38155</v>
      </c>
      <c r="C589" s="357">
        <v>6.2</v>
      </c>
      <c r="D589" s="170"/>
      <c r="E589" s="312" t="s">
        <v>204</v>
      </c>
      <c r="F589" s="97"/>
      <c r="H589" s="97"/>
      <c r="I589" s="97"/>
      <c r="J589" s="97"/>
      <c r="K589" s="97"/>
      <c r="L589" s="97"/>
      <c r="M589" s="97"/>
      <c r="N589" s="97"/>
      <c r="O589" s="97"/>
      <c r="P589" s="97"/>
      <c r="Q589" s="97"/>
    </row>
    <row r="590" spans="1:17" ht="12.75" customHeight="1">
      <c r="A590" s="292"/>
      <c r="B590" s="291">
        <v>38162</v>
      </c>
      <c r="C590" s="357">
        <v>6.2</v>
      </c>
      <c r="D590" s="170"/>
      <c r="E590" s="312"/>
      <c r="F590" s="97"/>
      <c r="H590" s="97"/>
      <c r="I590" s="97"/>
      <c r="J590" s="97"/>
      <c r="K590" s="97"/>
      <c r="L590" s="97"/>
      <c r="M590" s="97"/>
      <c r="N590" s="97"/>
      <c r="O590" s="97"/>
      <c r="P590" s="97"/>
      <c r="Q590" s="97"/>
    </row>
    <row r="591" spans="1:17" ht="12.75" customHeight="1">
      <c r="A591" s="292"/>
      <c r="B591" s="291">
        <v>38169</v>
      </c>
      <c r="C591" s="357">
        <v>6.2</v>
      </c>
      <c r="D591" s="170"/>
      <c r="E591" s="312"/>
      <c r="F591" s="97"/>
      <c r="H591" s="97"/>
      <c r="I591" s="97"/>
      <c r="J591" s="97"/>
      <c r="K591" s="97"/>
      <c r="L591" s="97"/>
      <c r="M591" s="97"/>
      <c r="N591" s="97"/>
      <c r="O591" s="97"/>
      <c r="P591" s="97"/>
      <c r="Q591" s="97"/>
    </row>
    <row r="592" spans="1:17" ht="12.75" customHeight="1">
      <c r="A592" s="292"/>
      <c r="B592" s="291">
        <v>38176</v>
      </c>
      <c r="C592" s="357">
        <v>6.2</v>
      </c>
      <c r="D592" s="170"/>
      <c r="E592" s="312"/>
      <c r="F592" s="97"/>
      <c r="H592" s="97"/>
      <c r="I592" s="97"/>
      <c r="J592" s="97"/>
      <c r="K592" s="97"/>
      <c r="L592" s="97"/>
      <c r="M592" s="97"/>
      <c r="N592" s="97"/>
      <c r="O592" s="97"/>
      <c r="P592" s="97"/>
      <c r="Q592" s="97"/>
    </row>
    <row r="593" spans="1:17" ht="12.75" customHeight="1">
      <c r="A593" s="292"/>
      <c r="B593" s="291">
        <v>38183</v>
      </c>
      <c r="C593" s="357">
        <v>6.2</v>
      </c>
      <c r="D593" s="170"/>
      <c r="E593" s="296">
        <v>38180</v>
      </c>
      <c r="F593" s="97"/>
      <c r="H593" s="97"/>
      <c r="I593" s="97"/>
      <c r="J593" s="97"/>
      <c r="K593" s="97"/>
      <c r="L593" s="97"/>
      <c r="M593" s="97"/>
      <c r="N593" s="97"/>
      <c r="O593" s="97"/>
      <c r="P593" s="97"/>
      <c r="Q593" s="97"/>
    </row>
    <row r="594" spans="1:17" ht="12.75" customHeight="1">
      <c r="A594" s="292"/>
      <c r="B594" s="291">
        <v>38190</v>
      </c>
      <c r="C594" s="357">
        <v>6.2</v>
      </c>
      <c r="D594" s="170"/>
      <c r="E594" s="313"/>
      <c r="F594" s="97"/>
      <c r="H594" s="97"/>
      <c r="I594" s="97"/>
      <c r="J594" s="97"/>
      <c r="K594" s="97"/>
      <c r="L594" s="97"/>
      <c r="M594" s="97"/>
      <c r="N594" s="97"/>
      <c r="O594" s="97"/>
      <c r="P594" s="97"/>
      <c r="Q594" s="97"/>
    </row>
    <row r="595" spans="1:17" ht="12.75" customHeight="1">
      <c r="A595" s="292"/>
      <c r="B595" s="291">
        <v>38197</v>
      </c>
      <c r="C595" s="357">
        <v>6.2</v>
      </c>
      <c r="D595" s="170"/>
      <c r="E595" s="312"/>
      <c r="F595" s="97"/>
      <c r="H595" s="97"/>
      <c r="I595" s="97"/>
      <c r="J595" s="97"/>
      <c r="K595" s="97"/>
      <c r="L595" s="97"/>
      <c r="M595" s="97"/>
      <c r="N595" s="97"/>
      <c r="O595" s="97"/>
      <c r="P595" s="97"/>
      <c r="Q595" s="97"/>
    </row>
    <row r="596" spans="1:17" ht="12.75" customHeight="1">
      <c r="A596" s="292"/>
      <c r="B596" s="291">
        <v>38204</v>
      </c>
      <c r="C596" s="357">
        <v>6.2</v>
      </c>
      <c r="D596" s="170"/>
      <c r="E596" s="312"/>
      <c r="F596" s="97"/>
      <c r="H596" s="97"/>
      <c r="I596" s="97"/>
      <c r="J596" s="97"/>
      <c r="K596" s="97"/>
      <c r="L596" s="97"/>
      <c r="M596" s="97"/>
      <c r="N596" s="97"/>
      <c r="O596" s="97"/>
      <c r="P596" s="97"/>
      <c r="Q596" s="97"/>
    </row>
    <row r="597" spans="1:17" ht="12.75" customHeight="1">
      <c r="A597" s="292"/>
      <c r="B597" s="291">
        <v>38211</v>
      </c>
      <c r="C597" s="357">
        <v>5.9</v>
      </c>
      <c r="D597" s="170"/>
      <c r="E597" s="311">
        <v>38211</v>
      </c>
      <c r="F597" s="97"/>
      <c r="H597" s="97"/>
      <c r="I597" s="97"/>
      <c r="J597" s="97"/>
      <c r="K597" s="97"/>
      <c r="L597" s="97"/>
      <c r="M597" s="97"/>
      <c r="N597" s="97"/>
      <c r="O597" s="97"/>
      <c r="P597" s="97"/>
      <c r="Q597" s="97"/>
    </row>
    <row r="598" spans="1:17" ht="12.75" customHeight="1">
      <c r="A598" s="292"/>
      <c r="B598" s="291">
        <v>38218</v>
      </c>
      <c r="C598" s="357">
        <v>5.9</v>
      </c>
      <c r="D598" s="170"/>
      <c r="E598" s="312" t="s">
        <v>204</v>
      </c>
      <c r="F598" s="97"/>
      <c r="H598" s="97"/>
      <c r="I598" s="97"/>
      <c r="J598" s="97"/>
      <c r="K598" s="97"/>
      <c r="L598" s="97"/>
      <c r="M598" s="97"/>
      <c r="N598" s="97"/>
      <c r="O598" s="97"/>
      <c r="P598" s="97"/>
      <c r="Q598" s="97"/>
    </row>
    <row r="599" spans="1:17" ht="12.75" customHeight="1">
      <c r="A599" s="292"/>
      <c r="B599" s="291">
        <v>38225</v>
      </c>
      <c r="C599" s="357">
        <v>5.9</v>
      </c>
      <c r="D599" s="170"/>
      <c r="E599" s="312"/>
      <c r="F599" s="97"/>
      <c r="H599" s="97"/>
      <c r="I599" s="97"/>
      <c r="J599" s="97"/>
      <c r="K599" s="97"/>
      <c r="L599" s="97"/>
      <c r="M599" s="97"/>
      <c r="N599" s="97"/>
      <c r="O599" s="97"/>
      <c r="P599" s="97"/>
      <c r="Q599" s="97"/>
    </row>
    <row r="600" spans="1:17" ht="12.75" customHeight="1">
      <c r="A600" s="292"/>
      <c r="B600" s="291">
        <v>38232</v>
      </c>
      <c r="C600" s="357">
        <v>5.9</v>
      </c>
      <c r="D600" s="170"/>
      <c r="E600" s="312"/>
      <c r="F600" s="97"/>
      <c r="H600" s="97"/>
      <c r="I600" s="97"/>
      <c r="J600" s="97"/>
      <c r="K600" s="97"/>
      <c r="L600" s="97"/>
      <c r="M600" s="97"/>
      <c r="N600" s="97"/>
      <c r="O600" s="97"/>
      <c r="P600" s="97"/>
      <c r="Q600" s="97"/>
    </row>
    <row r="601" spans="1:17" ht="12.75" customHeight="1">
      <c r="A601" s="292"/>
      <c r="B601" s="291">
        <v>38239</v>
      </c>
      <c r="C601" s="357">
        <v>5.8</v>
      </c>
      <c r="D601" s="170"/>
      <c r="E601" s="314">
        <v>38240</v>
      </c>
      <c r="F601" s="97"/>
      <c r="H601" s="97"/>
      <c r="I601" s="97"/>
      <c r="J601" s="97"/>
      <c r="K601" s="97"/>
      <c r="L601" s="97"/>
      <c r="M601" s="97"/>
      <c r="N601" s="97"/>
      <c r="O601" s="97"/>
      <c r="P601" s="97"/>
      <c r="Q601" s="97"/>
    </row>
    <row r="602" spans="1:17" ht="12.75" customHeight="1">
      <c r="A602" s="292"/>
      <c r="B602" s="291">
        <v>38246</v>
      </c>
      <c r="C602" s="357">
        <v>5.8</v>
      </c>
      <c r="D602" s="170"/>
      <c r="E602" s="312" t="s">
        <v>204</v>
      </c>
      <c r="F602" s="97"/>
      <c r="H602" s="97"/>
      <c r="I602" s="97"/>
      <c r="J602" s="97"/>
      <c r="K602" s="97"/>
      <c r="L602" s="97"/>
      <c r="M602" s="97"/>
      <c r="N602" s="97"/>
      <c r="O602" s="97"/>
      <c r="P602" s="97"/>
      <c r="Q602" s="97"/>
    </row>
    <row r="603" spans="1:17" ht="12.75" customHeight="1">
      <c r="A603" s="292"/>
      <c r="B603" s="291">
        <v>38253</v>
      </c>
      <c r="C603" s="357">
        <v>5.8</v>
      </c>
      <c r="D603" s="170"/>
      <c r="E603" s="312"/>
      <c r="F603" s="97"/>
      <c r="H603" s="97"/>
      <c r="I603" s="97"/>
      <c r="J603" s="97"/>
      <c r="K603" s="97"/>
      <c r="L603" s="97"/>
      <c r="M603" s="97"/>
      <c r="N603" s="97"/>
      <c r="O603" s="97"/>
      <c r="P603" s="97"/>
      <c r="Q603" s="97"/>
    </row>
    <row r="604" spans="1:17" ht="12.75" customHeight="1">
      <c r="A604" s="292"/>
      <c r="B604" s="291">
        <v>38260</v>
      </c>
      <c r="C604" s="357">
        <v>5.8</v>
      </c>
      <c r="D604" s="170"/>
      <c r="E604" s="312"/>
      <c r="F604" s="97"/>
      <c r="H604" s="97"/>
      <c r="I604" s="97"/>
      <c r="J604" s="97"/>
      <c r="K604" s="97"/>
      <c r="L604" s="97"/>
      <c r="M604" s="97"/>
      <c r="N604" s="97"/>
      <c r="O604" s="97"/>
      <c r="P604" s="97"/>
      <c r="Q604" s="97"/>
    </row>
    <row r="605" spans="1:17" ht="12.75" customHeight="1">
      <c r="A605" s="292"/>
      <c r="B605" s="291">
        <v>38267</v>
      </c>
      <c r="C605" s="357">
        <v>5.8</v>
      </c>
      <c r="D605" s="170"/>
      <c r="E605" s="313"/>
      <c r="F605" s="97"/>
      <c r="H605" s="97"/>
      <c r="I605" s="97"/>
      <c r="J605" s="97"/>
      <c r="K605" s="97"/>
      <c r="L605" s="97"/>
      <c r="M605" s="97"/>
      <c r="N605" s="97"/>
      <c r="O605" s="97"/>
      <c r="P605" s="97"/>
      <c r="Q605" s="97"/>
    </row>
    <row r="606" spans="1:17" ht="12.75" customHeight="1">
      <c r="A606" s="292"/>
      <c r="B606" s="291">
        <v>38274</v>
      </c>
      <c r="C606" s="394">
        <v>5.1</v>
      </c>
      <c r="D606" s="396"/>
      <c r="E606" s="311">
        <v>38272</v>
      </c>
      <c r="F606" s="299"/>
      <c r="H606" s="97"/>
      <c r="I606" s="97"/>
      <c r="J606" s="97"/>
      <c r="K606" s="97"/>
      <c r="L606" s="97"/>
      <c r="M606" s="97"/>
      <c r="N606" s="97"/>
      <c r="O606" s="97"/>
      <c r="P606" s="97"/>
      <c r="Q606" s="97"/>
    </row>
    <row r="607" spans="1:17" ht="12.75" customHeight="1">
      <c r="A607" s="292"/>
      <c r="B607" s="291">
        <v>38281</v>
      </c>
      <c r="C607" s="394">
        <v>5.1</v>
      </c>
      <c r="D607" s="396"/>
      <c r="E607" s="312" t="s">
        <v>204</v>
      </c>
      <c r="F607" s="299"/>
      <c r="H607" s="97"/>
      <c r="I607" s="97"/>
      <c r="J607" s="97"/>
      <c r="K607" s="97"/>
      <c r="L607" s="97"/>
      <c r="M607" s="97"/>
      <c r="N607" s="97"/>
      <c r="O607" s="97"/>
      <c r="P607" s="97"/>
      <c r="Q607" s="97"/>
    </row>
    <row r="608" spans="1:17" ht="12.75" customHeight="1">
      <c r="A608" s="292"/>
      <c r="B608" s="291">
        <v>38288</v>
      </c>
      <c r="C608" s="394">
        <v>5.1</v>
      </c>
      <c r="D608" s="396"/>
      <c r="E608" s="312"/>
      <c r="F608" s="299"/>
      <c r="H608" s="97"/>
      <c r="I608" s="97"/>
      <c r="J608" s="97"/>
      <c r="K608" s="97"/>
      <c r="L608" s="97"/>
      <c r="M608" s="97"/>
      <c r="N608" s="97"/>
      <c r="O608" s="97"/>
      <c r="P608" s="97"/>
      <c r="Q608" s="97"/>
    </row>
    <row r="609" spans="1:17" ht="12.75" customHeight="1">
      <c r="A609" s="292"/>
      <c r="B609" s="291">
        <v>38295</v>
      </c>
      <c r="C609" s="394">
        <v>5.1</v>
      </c>
      <c r="D609" s="396"/>
      <c r="E609" s="312"/>
      <c r="F609" s="299"/>
      <c r="H609" s="97"/>
      <c r="I609" s="97"/>
      <c r="J609" s="97"/>
      <c r="K609" s="97"/>
      <c r="L609" s="97"/>
      <c r="M609" s="97"/>
      <c r="N609" s="97"/>
      <c r="O609" s="97"/>
      <c r="P609" s="97"/>
      <c r="Q609" s="97"/>
    </row>
    <row r="610" spans="1:17" ht="12.75" customHeight="1">
      <c r="A610" s="292"/>
      <c r="B610" s="291">
        <v>38302</v>
      </c>
      <c r="C610" s="394">
        <v>4.95</v>
      </c>
      <c r="D610" s="396"/>
      <c r="E610" s="311">
        <v>38303</v>
      </c>
      <c r="F610" s="299"/>
      <c r="H610" s="97"/>
      <c r="I610" s="97"/>
      <c r="J610" s="97"/>
      <c r="K610" s="97"/>
      <c r="L610" s="97"/>
      <c r="M610" s="97"/>
      <c r="N610" s="97"/>
      <c r="O610" s="97"/>
      <c r="P610" s="97"/>
      <c r="Q610" s="97"/>
    </row>
    <row r="611" spans="1:17" ht="12.75" customHeight="1">
      <c r="A611" s="292"/>
      <c r="B611" s="291">
        <v>38309</v>
      </c>
      <c r="C611" s="394">
        <v>4.95</v>
      </c>
      <c r="D611" s="396"/>
      <c r="E611" s="312" t="s">
        <v>204</v>
      </c>
      <c r="F611" s="299"/>
      <c r="H611" s="97"/>
      <c r="I611" s="97"/>
      <c r="J611" s="97"/>
      <c r="K611" s="97"/>
      <c r="L611" s="97"/>
      <c r="M611" s="97"/>
      <c r="N611" s="97"/>
      <c r="O611" s="97"/>
      <c r="P611" s="97"/>
      <c r="Q611" s="97"/>
    </row>
    <row r="612" spans="1:17" ht="12.75" customHeight="1">
      <c r="A612" s="292"/>
      <c r="B612" s="291">
        <v>38316</v>
      </c>
      <c r="C612" s="394">
        <v>4.95</v>
      </c>
      <c r="D612" s="396"/>
      <c r="E612" s="312"/>
      <c r="F612" s="299"/>
      <c r="H612" s="97"/>
      <c r="I612" s="97"/>
      <c r="J612" s="97"/>
      <c r="K612" s="97"/>
      <c r="L612" s="97"/>
      <c r="M612" s="97"/>
      <c r="N612" s="97"/>
      <c r="O612" s="97"/>
      <c r="P612" s="97"/>
      <c r="Q612" s="97"/>
    </row>
    <row r="613" spans="1:17" ht="12.75" customHeight="1">
      <c r="A613" s="292"/>
      <c r="B613" s="291">
        <v>38323</v>
      </c>
      <c r="C613" s="394">
        <v>4.95</v>
      </c>
      <c r="D613" s="396"/>
      <c r="E613" s="312"/>
      <c r="F613" s="299"/>
      <c r="H613" s="97"/>
      <c r="I613" s="97"/>
      <c r="J613" s="97"/>
      <c r="K613" s="97"/>
      <c r="L613" s="97"/>
      <c r="M613" s="97"/>
      <c r="N613" s="97"/>
      <c r="O613" s="97"/>
      <c r="P613" s="97"/>
      <c r="Q613" s="97"/>
    </row>
    <row r="614" spans="1:17" ht="12.75" customHeight="1">
      <c r="A614" s="292"/>
      <c r="B614" s="291">
        <v>38330</v>
      </c>
      <c r="C614" s="298">
        <v>4.95</v>
      </c>
      <c r="D614" s="298"/>
      <c r="E614" s="296">
        <v>38331</v>
      </c>
      <c r="F614" s="299"/>
      <c r="H614" s="97"/>
      <c r="I614" s="97"/>
      <c r="J614" s="97"/>
      <c r="K614" s="97"/>
      <c r="L614" s="97"/>
      <c r="M614" s="97"/>
      <c r="N614" s="97"/>
      <c r="O614" s="97"/>
      <c r="P614" s="97"/>
      <c r="Q614" s="97"/>
    </row>
    <row r="615" spans="1:17" ht="12.75" customHeight="1">
      <c r="A615" s="292"/>
      <c r="B615" s="291">
        <v>38337</v>
      </c>
      <c r="C615" s="298">
        <v>4.95</v>
      </c>
      <c r="D615" s="298"/>
      <c r="E615" s="140"/>
      <c r="F615" s="299"/>
      <c r="G615" s="66"/>
      <c r="H615" s="97"/>
      <c r="I615" s="97"/>
      <c r="J615" s="97"/>
      <c r="K615" s="97"/>
      <c r="L615" s="97"/>
      <c r="M615" s="97"/>
      <c r="N615" s="97"/>
      <c r="O615" s="97"/>
      <c r="P615" s="97"/>
      <c r="Q615" s="97"/>
    </row>
    <row r="616" spans="1:17" ht="12.75" customHeight="1">
      <c r="A616" s="292"/>
      <c r="B616" s="291">
        <v>38344</v>
      </c>
      <c r="C616" s="298">
        <v>4.95</v>
      </c>
      <c r="D616" s="298"/>
      <c r="E616" s="140"/>
      <c r="F616" s="299"/>
      <c r="G616" s="312"/>
      <c r="H616" s="97"/>
      <c r="I616" s="97"/>
      <c r="J616" s="97"/>
      <c r="K616" s="97"/>
      <c r="L616" s="97"/>
      <c r="M616" s="97"/>
      <c r="N616" s="97"/>
      <c r="O616" s="97"/>
      <c r="P616" s="97"/>
      <c r="Q616" s="97"/>
    </row>
    <row r="617" spans="1:17" ht="12.75" customHeight="1">
      <c r="A617" s="292"/>
      <c r="B617" s="291">
        <v>38351</v>
      </c>
      <c r="C617" s="298">
        <v>4.95</v>
      </c>
      <c r="D617" s="298"/>
      <c r="E617" s="140"/>
      <c r="F617" s="299"/>
      <c r="G617" s="312"/>
      <c r="H617" s="97"/>
      <c r="I617" s="97"/>
      <c r="J617" s="97"/>
      <c r="K617" s="97"/>
      <c r="L617" s="97"/>
      <c r="M617" s="97"/>
      <c r="N617" s="97"/>
      <c r="O617" s="97"/>
      <c r="P617" s="97"/>
      <c r="Q617" s="97"/>
    </row>
    <row r="618" spans="1:17" ht="12.75" customHeight="1">
      <c r="A618" s="18">
        <v>2005</v>
      </c>
      <c r="B618" s="291">
        <v>38358</v>
      </c>
      <c r="C618" s="298">
        <v>4.95</v>
      </c>
      <c r="D618" s="298"/>
      <c r="E618" s="140"/>
      <c r="F618" s="299"/>
      <c r="G618" s="312"/>
      <c r="H618" s="97"/>
      <c r="I618" s="97"/>
      <c r="J618" s="97"/>
      <c r="K618" s="97"/>
      <c r="L618" s="97"/>
      <c r="M618" s="97"/>
      <c r="N618" s="97"/>
      <c r="O618" s="97"/>
      <c r="P618" s="97"/>
      <c r="Q618" s="97"/>
    </row>
    <row r="619" spans="1:17" ht="12.75" customHeight="1">
      <c r="A619" s="292"/>
      <c r="B619" s="291">
        <v>38365</v>
      </c>
      <c r="C619" s="298">
        <v>5.1</v>
      </c>
      <c r="D619" s="298"/>
      <c r="E619" s="291">
        <v>38364</v>
      </c>
      <c r="F619" s="299"/>
      <c r="G619" s="312" t="s">
        <v>204</v>
      </c>
      <c r="H619" s="97"/>
      <c r="I619" s="97"/>
      <c r="J619" s="97"/>
      <c r="K619" s="97"/>
      <c r="L619" s="97"/>
      <c r="M619" s="97"/>
      <c r="N619" s="97"/>
      <c r="O619" s="97"/>
      <c r="P619" s="97"/>
      <c r="Q619" s="97"/>
    </row>
    <row r="620" spans="1:17" ht="12.75" customHeight="1">
      <c r="A620" s="292"/>
      <c r="B620" s="291">
        <v>38372</v>
      </c>
      <c r="C620" s="298">
        <v>5.1</v>
      </c>
      <c r="D620" s="298"/>
      <c r="E620" s="140"/>
      <c r="F620" s="299"/>
      <c r="G620" s="312"/>
      <c r="H620" s="97"/>
      <c r="I620" s="97"/>
      <c r="J620" s="97"/>
      <c r="K620" s="97"/>
      <c r="L620" s="97"/>
      <c r="M620" s="97"/>
      <c r="N620" s="97"/>
      <c r="O620" s="97"/>
      <c r="P620" s="97"/>
      <c r="Q620" s="97"/>
    </row>
    <row r="621" spans="1:17" ht="12.75" customHeight="1">
      <c r="A621" s="292"/>
      <c r="B621" s="291">
        <v>38379</v>
      </c>
      <c r="C621" s="298">
        <v>5.1</v>
      </c>
      <c r="D621" s="298"/>
      <c r="E621" s="140"/>
      <c r="F621" s="299"/>
      <c r="G621" s="312"/>
      <c r="H621" s="97"/>
      <c r="I621" s="97"/>
      <c r="J621" s="97"/>
      <c r="K621" s="97"/>
      <c r="L621" s="97"/>
      <c r="M621" s="97"/>
      <c r="N621" s="97"/>
      <c r="O621" s="97"/>
      <c r="P621" s="97"/>
      <c r="Q621" s="97"/>
    </row>
    <row r="622" spans="1:17" ht="12.75" customHeight="1">
      <c r="A622" s="292"/>
      <c r="B622" s="291">
        <v>38386</v>
      </c>
      <c r="C622" s="298">
        <v>5.1</v>
      </c>
      <c r="D622" s="298"/>
      <c r="E622" s="140"/>
      <c r="F622" s="299"/>
      <c r="G622" s="312"/>
      <c r="H622" s="97"/>
      <c r="I622" s="97"/>
      <c r="J622" s="97"/>
      <c r="K622" s="97"/>
      <c r="L622" s="97"/>
      <c r="M622" s="97"/>
      <c r="N622" s="97"/>
      <c r="O622" s="97"/>
      <c r="P622" s="97"/>
      <c r="Q622" s="97"/>
    </row>
    <row r="623" spans="1:17" ht="12.75" customHeight="1">
      <c r="A623" s="292"/>
      <c r="B623" s="291">
        <v>38393</v>
      </c>
      <c r="C623" s="298">
        <v>5.1</v>
      </c>
      <c r="D623" s="298"/>
      <c r="E623" s="291">
        <v>38392</v>
      </c>
      <c r="F623" s="299"/>
      <c r="G623" s="98"/>
      <c r="H623" s="97"/>
      <c r="I623" s="97"/>
      <c r="J623" s="97"/>
      <c r="K623" s="97"/>
      <c r="L623" s="97"/>
      <c r="M623" s="97"/>
      <c r="N623" s="97"/>
      <c r="O623" s="97"/>
      <c r="P623" s="97"/>
      <c r="Q623" s="97"/>
    </row>
    <row r="624" spans="1:17" ht="12.75" customHeight="1">
      <c r="A624" s="292"/>
      <c r="B624" s="291">
        <v>38400</v>
      </c>
      <c r="C624" s="298">
        <v>5.1</v>
      </c>
      <c r="D624" s="298"/>
      <c r="E624" s="291"/>
      <c r="F624" s="299"/>
      <c r="G624" s="312" t="s">
        <v>204</v>
      </c>
      <c r="H624" s="97"/>
      <c r="I624" s="97"/>
      <c r="J624" s="97"/>
      <c r="K624" s="97"/>
      <c r="L624" s="97"/>
      <c r="M624" s="97"/>
      <c r="N624" s="97"/>
      <c r="O624" s="97"/>
      <c r="P624" s="97"/>
      <c r="Q624" s="97"/>
    </row>
    <row r="625" spans="1:17" ht="12.75" customHeight="1">
      <c r="A625" s="292"/>
      <c r="B625" s="291">
        <v>38407</v>
      </c>
      <c r="C625" s="298">
        <v>5.1</v>
      </c>
      <c r="D625" s="298"/>
      <c r="E625" s="291"/>
      <c r="F625" s="299"/>
      <c r="G625" s="312"/>
      <c r="H625" s="97"/>
      <c r="I625" s="97"/>
      <c r="J625" s="97"/>
      <c r="K625" s="97"/>
      <c r="L625" s="97"/>
      <c r="M625" s="97"/>
      <c r="N625" s="97"/>
      <c r="O625" s="97"/>
      <c r="P625" s="97"/>
      <c r="Q625" s="97"/>
    </row>
    <row r="626" spans="1:17" ht="12.75" customHeight="1">
      <c r="A626" s="292"/>
      <c r="B626" s="291">
        <v>38414</v>
      </c>
      <c r="C626" s="298">
        <v>5.1</v>
      </c>
      <c r="D626" s="298"/>
      <c r="E626" s="291"/>
      <c r="F626" s="299"/>
      <c r="G626" s="312"/>
      <c r="H626" s="97"/>
      <c r="I626" s="97"/>
      <c r="J626" s="97"/>
      <c r="K626" s="97"/>
      <c r="L626" s="97"/>
      <c r="M626" s="97"/>
      <c r="N626" s="97"/>
      <c r="O626" s="97"/>
      <c r="P626" s="97"/>
      <c r="Q626" s="97"/>
    </row>
    <row r="627" spans="1:17" ht="12.75" customHeight="1">
      <c r="A627" s="292"/>
      <c r="B627" s="291">
        <v>38421</v>
      </c>
      <c r="C627" s="298">
        <v>5.25</v>
      </c>
      <c r="D627" s="298"/>
      <c r="E627" s="291">
        <v>38421</v>
      </c>
      <c r="F627" s="299"/>
      <c r="G627" s="312" t="s">
        <v>204</v>
      </c>
      <c r="H627" s="97"/>
      <c r="I627" s="97"/>
      <c r="J627" s="97"/>
      <c r="K627" s="97"/>
      <c r="L627" s="97"/>
      <c r="M627" s="97"/>
      <c r="N627" s="97"/>
      <c r="O627" s="97"/>
      <c r="P627" s="97"/>
      <c r="Q627" s="97"/>
    </row>
    <row r="628" spans="1:17" ht="12.75" customHeight="1">
      <c r="A628" s="292"/>
      <c r="B628" s="291">
        <v>38428</v>
      </c>
      <c r="C628" s="298">
        <v>5.25</v>
      </c>
      <c r="D628" s="298"/>
      <c r="E628" s="291"/>
      <c r="F628" s="299"/>
      <c r="G628" s="312"/>
      <c r="H628" s="97"/>
      <c r="I628" s="97"/>
      <c r="J628" s="97"/>
      <c r="K628" s="97"/>
      <c r="L628" s="97"/>
      <c r="M628" s="97"/>
      <c r="N628" s="97"/>
      <c r="O628" s="97"/>
      <c r="P628" s="97"/>
      <c r="Q628" s="97"/>
    </row>
    <row r="629" spans="1:17" ht="12.75" customHeight="1">
      <c r="A629" s="292"/>
      <c r="B629" s="291">
        <v>38435</v>
      </c>
      <c r="C629" s="298">
        <v>5.25</v>
      </c>
      <c r="D629" s="298"/>
      <c r="E629" s="291"/>
      <c r="F629" s="299"/>
      <c r="G629" s="312"/>
      <c r="H629" s="97"/>
      <c r="I629" s="97"/>
      <c r="J629" s="97"/>
      <c r="K629" s="97"/>
      <c r="L629" s="97"/>
      <c r="M629" s="97"/>
      <c r="N629" s="97"/>
      <c r="O629" s="97"/>
      <c r="P629" s="97"/>
      <c r="Q629" s="97"/>
    </row>
    <row r="630" spans="1:17" ht="12.75" customHeight="1">
      <c r="A630" s="292"/>
      <c r="B630" s="291">
        <v>38442</v>
      </c>
      <c r="C630" s="298">
        <v>5.25</v>
      </c>
      <c r="D630" s="298"/>
      <c r="E630" s="291"/>
      <c r="F630" s="299"/>
      <c r="G630" s="312"/>
      <c r="H630" s="97"/>
      <c r="I630" s="97"/>
      <c r="J630" s="97"/>
      <c r="K630" s="97"/>
      <c r="L630" s="97"/>
      <c r="M630" s="97"/>
      <c r="N630" s="97"/>
      <c r="O630" s="97"/>
      <c r="P630" s="97"/>
      <c r="Q630" s="97"/>
    </row>
    <row r="631" spans="1:17" ht="12.75" customHeight="1">
      <c r="A631" s="292"/>
      <c r="B631" s="291">
        <v>38449</v>
      </c>
      <c r="C631" s="298">
        <v>5.4</v>
      </c>
      <c r="D631" s="298"/>
      <c r="E631" s="291">
        <v>38450</v>
      </c>
      <c r="F631" s="299"/>
      <c r="G631" s="313"/>
      <c r="H631" s="97"/>
      <c r="I631" s="97"/>
      <c r="J631" s="97"/>
      <c r="K631" s="97"/>
      <c r="L631" s="97"/>
      <c r="M631" s="97"/>
      <c r="N631" s="97"/>
      <c r="O631" s="97"/>
      <c r="P631" s="97"/>
      <c r="Q631" s="97"/>
    </row>
    <row r="632" spans="1:17" ht="12.75" customHeight="1">
      <c r="A632" s="292"/>
      <c r="B632" s="291">
        <v>38456</v>
      </c>
      <c r="C632" s="419">
        <v>5.4</v>
      </c>
      <c r="D632" s="298"/>
      <c r="F632" s="299"/>
      <c r="G632" s="312" t="s">
        <v>204</v>
      </c>
      <c r="H632" s="97"/>
      <c r="I632" s="97"/>
      <c r="J632" s="97"/>
      <c r="K632" s="97"/>
      <c r="L632" s="97"/>
      <c r="M632" s="97"/>
      <c r="N632" s="97"/>
      <c r="O632" s="97"/>
      <c r="P632" s="97"/>
      <c r="Q632" s="97"/>
    </row>
    <row r="633" spans="1:17" ht="12.75" customHeight="1">
      <c r="A633" s="292"/>
      <c r="B633" s="291">
        <v>38463</v>
      </c>
      <c r="C633" s="298">
        <v>5.4</v>
      </c>
      <c r="D633" s="298"/>
      <c r="E633" s="291"/>
      <c r="F633" s="299"/>
      <c r="G633" s="313"/>
      <c r="H633" s="97"/>
      <c r="I633" s="97"/>
      <c r="J633" s="97"/>
      <c r="K633" s="97"/>
      <c r="L633" s="97"/>
      <c r="M633" s="97"/>
      <c r="N633" s="97"/>
      <c r="O633" s="97"/>
      <c r="P633" s="97"/>
      <c r="Q633" s="97"/>
    </row>
    <row r="634" spans="1:17" ht="12.75" customHeight="1">
      <c r="A634" s="292"/>
      <c r="B634" s="291">
        <v>38470</v>
      </c>
      <c r="C634" s="298">
        <v>5.4</v>
      </c>
      <c r="D634" s="298"/>
      <c r="E634" s="291"/>
      <c r="F634" s="299"/>
      <c r="G634" s="315"/>
      <c r="H634" s="97"/>
      <c r="I634" s="97"/>
      <c r="J634" s="97"/>
      <c r="K634" s="97"/>
      <c r="L634" s="97"/>
      <c r="M634" s="97"/>
      <c r="N634" s="97"/>
      <c r="O634" s="97"/>
      <c r="P634" s="97"/>
      <c r="Q634" s="97"/>
    </row>
    <row r="635" spans="1:17" ht="12.75" customHeight="1">
      <c r="A635" s="292"/>
      <c r="B635" s="291">
        <v>38477</v>
      </c>
      <c r="C635" s="298">
        <v>5.4</v>
      </c>
      <c r="D635" s="298"/>
      <c r="E635" s="291"/>
      <c r="F635" s="299"/>
      <c r="G635" s="315"/>
      <c r="H635" s="97"/>
      <c r="I635" s="97"/>
      <c r="J635" s="97"/>
      <c r="K635" s="97"/>
      <c r="L635" s="97"/>
      <c r="M635" s="97"/>
      <c r="N635" s="97"/>
      <c r="O635" s="97"/>
      <c r="P635" s="97"/>
      <c r="Q635" s="97"/>
    </row>
    <row r="636" spans="1:17" ht="12.75" customHeight="1">
      <c r="A636" s="292"/>
      <c r="B636" s="291">
        <v>38484</v>
      </c>
      <c r="D636" s="298"/>
      <c r="E636" s="291">
        <v>38484</v>
      </c>
      <c r="F636" s="299"/>
      <c r="G636" s="316"/>
      <c r="H636" s="97"/>
      <c r="I636" s="97"/>
      <c r="J636" s="97"/>
      <c r="K636" s="97"/>
      <c r="L636" s="97"/>
      <c r="M636" s="97"/>
      <c r="N636" s="97"/>
      <c r="O636" s="97"/>
      <c r="P636" s="97"/>
      <c r="Q636" s="97"/>
    </row>
    <row r="637" spans="1:17" ht="12.75" customHeight="1">
      <c r="A637" s="292"/>
      <c r="B637" s="291">
        <v>38491</v>
      </c>
      <c r="D637" s="298"/>
      <c r="E637" s="291"/>
      <c r="F637" s="299"/>
      <c r="G637" s="315"/>
      <c r="H637" s="97"/>
      <c r="I637" s="97"/>
      <c r="J637" s="97"/>
      <c r="K637" s="97"/>
      <c r="L637" s="97"/>
      <c r="M637" s="97"/>
      <c r="N637" s="97"/>
      <c r="O637" s="97"/>
      <c r="P637" s="97"/>
      <c r="Q637" s="97"/>
    </row>
    <row r="638" spans="1:17" ht="12.75" customHeight="1">
      <c r="A638" s="292"/>
      <c r="B638" s="291">
        <v>38498</v>
      </c>
      <c r="D638" s="298"/>
      <c r="E638" s="291"/>
      <c r="F638" s="299"/>
      <c r="G638" s="315"/>
      <c r="H638" s="97"/>
      <c r="I638" s="97"/>
      <c r="J638" s="97"/>
      <c r="K638" s="97"/>
      <c r="L638" s="97"/>
      <c r="M638" s="97"/>
      <c r="N638" s="97"/>
      <c r="O638" s="97"/>
      <c r="P638" s="97"/>
      <c r="Q638" s="97"/>
    </row>
    <row r="639" spans="1:17" ht="12.75" customHeight="1">
      <c r="A639" s="292"/>
      <c r="B639" s="291">
        <v>38505</v>
      </c>
      <c r="D639" s="298"/>
      <c r="E639" s="291"/>
      <c r="F639" s="299"/>
      <c r="G639" s="315"/>
      <c r="H639" s="97"/>
      <c r="I639" s="97"/>
      <c r="J639" s="97"/>
      <c r="K639" s="97"/>
      <c r="L639" s="97"/>
      <c r="M639" s="97"/>
      <c r="N639" s="97"/>
      <c r="O639" s="97"/>
      <c r="P639" s="97"/>
      <c r="Q639" s="97"/>
    </row>
    <row r="640" spans="1:17" ht="12.75" customHeight="1">
      <c r="A640" s="292"/>
      <c r="B640" s="291">
        <v>38512</v>
      </c>
      <c r="D640" s="298"/>
      <c r="E640" s="291">
        <v>38513</v>
      </c>
      <c r="F640" s="299"/>
      <c r="G640" s="316"/>
      <c r="H640" s="97"/>
      <c r="I640" s="97"/>
      <c r="J640" s="97"/>
      <c r="K640" s="97"/>
      <c r="L640" s="97"/>
      <c r="M640" s="97"/>
      <c r="N640" s="97"/>
      <c r="O640" s="97"/>
      <c r="P640" s="97"/>
      <c r="Q640" s="97"/>
    </row>
    <row r="641" spans="1:17" ht="12.75" customHeight="1">
      <c r="A641" s="292"/>
      <c r="B641" s="291">
        <v>38519</v>
      </c>
      <c r="D641" s="298"/>
      <c r="E641" s="291"/>
      <c r="F641" s="299"/>
      <c r="G641" s="315"/>
      <c r="H641" s="97"/>
      <c r="I641" s="97"/>
      <c r="J641" s="97"/>
      <c r="K641" s="97"/>
      <c r="L641" s="97"/>
      <c r="M641" s="97"/>
      <c r="N641" s="97"/>
      <c r="O641" s="97"/>
      <c r="P641" s="97"/>
      <c r="Q641" s="97"/>
    </row>
    <row r="642" spans="1:17" ht="12.75" customHeight="1">
      <c r="A642" s="292"/>
      <c r="B642" s="291">
        <v>38526</v>
      </c>
      <c r="D642" s="298"/>
      <c r="E642" s="291"/>
      <c r="F642" s="299"/>
      <c r="G642" s="315"/>
      <c r="H642" s="97"/>
      <c r="I642" s="97"/>
      <c r="J642" s="97"/>
      <c r="K642" s="97"/>
      <c r="L642" s="97"/>
      <c r="M642" s="97"/>
      <c r="N642" s="97"/>
      <c r="O642" s="97"/>
      <c r="P642" s="97"/>
      <c r="Q642" s="97"/>
    </row>
    <row r="643" spans="1:17" ht="12.75" customHeight="1">
      <c r="A643" s="292"/>
      <c r="B643" s="291">
        <v>38533</v>
      </c>
      <c r="D643" s="298"/>
      <c r="E643" s="291"/>
      <c r="F643" s="299"/>
      <c r="G643" s="315"/>
      <c r="H643" s="97"/>
      <c r="I643" s="97"/>
      <c r="J643" s="97"/>
      <c r="K643" s="97"/>
      <c r="L643" s="97"/>
      <c r="M643" s="97"/>
      <c r="N643" s="97"/>
      <c r="O643" s="97"/>
      <c r="P643" s="97"/>
      <c r="Q643" s="97"/>
    </row>
    <row r="644" spans="1:17" ht="12.75" customHeight="1">
      <c r="A644" s="292"/>
      <c r="B644" s="291">
        <v>38540</v>
      </c>
      <c r="D644" s="298"/>
      <c r="E644" s="291"/>
      <c r="F644" s="299"/>
      <c r="G644" s="316"/>
      <c r="H644" s="97"/>
      <c r="I644" s="97"/>
      <c r="J644" s="97"/>
      <c r="K644" s="97"/>
      <c r="L644" s="97"/>
      <c r="M644" s="97"/>
      <c r="N644" s="97"/>
      <c r="O644" s="97"/>
      <c r="P644" s="97"/>
      <c r="Q644" s="97"/>
    </row>
    <row r="645" spans="1:17" ht="12.75" customHeight="1">
      <c r="A645" s="292"/>
      <c r="B645" s="291">
        <v>38547</v>
      </c>
      <c r="D645" s="298"/>
      <c r="E645" s="291">
        <v>38545</v>
      </c>
      <c r="F645" s="299"/>
      <c r="G645" s="315"/>
      <c r="H645" s="97"/>
      <c r="I645" s="97"/>
      <c r="J645" s="97"/>
      <c r="K645" s="97"/>
      <c r="L645" s="97"/>
      <c r="M645" s="97"/>
      <c r="N645" s="97"/>
      <c r="O645" s="97"/>
      <c r="P645" s="97"/>
      <c r="Q645" s="97"/>
    </row>
    <row r="646" spans="1:17" ht="12.75" customHeight="1">
      <c r="A646" s="292"/>
      <c r="B646" s="291">
        <v>38554</v>
      </c>
      <c r="D646" s="298"/>
      <c r="E646" s="291"/>
      <c r="F646" s="299"/>
      <c r="G646" s="316"/>
      <c r="H646" s="97"/>
      <c r="I646" s="97"/>
      <c r="J646" s="97"/>
      <c r="K646" s="97"/>
      <c r="L646" s="97"/>
      <c r="M646" s="97"/>
      <c r="N646" s="97"/>
      <c r="O646" s="97"/>
      <c r="P646" s="97"/>
      <c r="Q646" s="97"/>
    </row>
    <row r="647" spans="1:17" ht="12.75" customHeight="1">
      <c r="A647" s="292"/>
      <c r="B647" s="291">
        <v>38561</v>
      </c>
      <c r="D647" s="298"/>
      <c r="E647" s="291"/>
      <c r="F647" s="299"/>
      <c r="G647" s="315"/>
      <c r="H647" s="97"/>
      <c r="I647" s="97"/>
      <c r="J647" s="97"/>
      <c r="K647" s="97"/>
      <c r="L647" s="97"/>
      <c r="M647" s="97"/>
      <c r="N647" s="97"/>
      <c r="O647" s="97"/>
      <c r="P647" s="97"/>
      <c r="Q647" s="97"/>
    </row>
    <row r="648" spans="1:17" ht="12.75" customHeight="1">
      <c r="A648" s="292"/>
      <c r="B648" s="291">
        <v>38568</v>
      </c>
      <c r="D648" s="298"/>
      <c r="E648" s="291"/>
      <c r="F648" s="299"/>
      <c r="G648" s="315"/>
      <c r="H648" s="97"/>
      <c r="I648" s="97"/>
      <c r="J648" s="97"/>
      <c r="K648" s="97"/>
      <c r="L648" s="97"/>
      <c r="M648" s="97"/>
      <c r="N648" s="97"/>
      <c r="O648" s="97"/>
      <c r="P648" s="97"/>
      <c r="Q648" s="97"/>
    </row>
    <row r="649" spans="1:17" ht="12.75" customHeight="1">
      <c r="A649" s="292"/>
      <c r="B649" s="291">
        <v>38575</v>
      </c>
      <c r="D649" s="298"/>
      <c r="E649" s="291">
        <v>38576</v>
      </c>
      <c r="F649" s="299"/>
      <c r="G649" s="316"/>
      <c r="H649" s="97"/>
      <c r="I649" s="97"/>
      <c r="J649" s="97"/>
      <c r="K649" s="97"/>
      <c r="L649" s="97"/>
      <c r="M649" s="97"/>
      <c r="N649" s="97"/>
      <c r="O649" s="97"/>
      <c r="P649" s="97"/>
      <c r="Q649" s="97"/>
    </row>
    <row r="650" spans="1:17" ht="12.75" customHeight="1">
      <c r="A650" s="292"/>
      <c r="B650" s="291">
        <v>38582</v>
      </c>
      <c r="D650" s="298"/>
      <c r="E650" s="140"/>
      <c r="F650" s="299"/>
      <c r="G650" s="315"/>
      <c r="H650" s="97"/>
      <c r="I650" s="97"/>
      <c r="J650" s="97"/>
      <c r="K650" s="97"/>
      <c r="L650" s="97"/>
      <c r="M650" s="97"/>
      <c r="N650" s="97"/>
      <c r="O650" s="97"/>
      <c r="P650" s="97"/>
      <c r="Q650" s="97"/>
    </row>
    <row r="651" spans="1:17" ht="12.75" customHeight="1">
      <c r="A651" s="293"/>
      <c r="B651" s="296">
        <v>38589</v>
      </c>
      <c r="D651" s="289"/>
      <c r="E651" s="98"/>
      <c r="F651" s="317"/>
      <c r="G651" s="312"/>
      <c r="H651" s="66"/>
      <c r="I651" s="66"/>
      <c r="J651" s="66"/>
      <c r="K651" s="97"/>
      <c r="L651" s="97"/>
      <c r="M651" s="97"/>
      <c r="N651" s="97"/>
      <c r="O651" s="97"/>
      <c r="P651" s="97"/>
      <c r="Q651" s="97"/>
    </row>
    <row r="652" spans="1:17" ht="12.75" customHeight="1" thickBot="1">
      <c r="A652" s="294"/>
      <c r="B652" s="318"/>
      <c r="C652" s="319"/>
      <c r="D652" s="96"/>
      <c r="E652" s="148"/>
      <c r="F652" s="317"/>
      <c r="G652" s="312"/>
      <c r="H652" s="66"/>
      <c r="I652" s="66"/>
      <c r="J652" s="66"/>
      <c r="K652" s="97"/>
      <c r="L652" s="97"/>
      <c r="M652" s="97"/>
      <c r="N652" s="97"/>
      <c r="O652" s="97"/>
      <c r="P652" s="97"/>
      <c r="Q652" s="97"/>
    </row>
    <row r="653" spans="1:17" ht="12.75" customHeight="1">
      <c r="A653" s="97"/>
      <c r="B653" s="97"/>
      <c r="C653" s="97"/>
      <c r="D653" s="97"/>
      <c r="E653" s="97"/>
      <c r="F653" s="66"/>
      <c r="G653" s="66"/>
      <c r="H653" s="66"/>
      <c r="I653" s="66"/>
      <c r="J653" s="66"/>
      <c r="K653" s="97"/>
      <c r="L653" s="97"/>
      <c r="M653" s="97"/>
      <c r="N653" s="97"/>
      <c r="O653" s="97"/>
      <c r="P653" s="97"/>
      <c r="Q653" s="97"/>
    </row>
    <row r="654" spans="1:17" ht="12.75" customHeight="1">
      <c r="A654" s="97"/>
      <c r="B654" s="97"/>
      <c r="C654" s="97"/>
      <c r="D654" s="97"/>
      <c r="E654" s="97"/>
      <c r="F654" s="66"/>
      <c r="G654" s="66"/>
      <c r="H654" s="66"/>
      <c r="I654" s="66"/>
      <c r="J654" s="66"/>
      <c r="K654" s="97"/>
      <c r="L654" s="97"/>
      <c r="M654" s="97"/>
      <c r="N654" s="97"/>
      <c r="O654" s="97"/>
      <c r="P654" s="97"/>
      <c r="Q654" s="97"/>
    </row>
    <row r="655" spans="1:17" ht="33" customHeight="1" thickBot="1">
      <c r="A655" s="469" t="s">
        <v>322</v>
      </c>
      <c r="B655" s="469"/>
      <c r="C655" s="469"/>
      <c r="D655" s="469"/>
      <c r="E655" s="469"/>
      <c r="F655" s="94"/>
      <c r="G655" s="94"/>
      <c r="H655" s="94"/>
      <c r="I655" s="66"/>
      <c r="J655" s="66"/>
      <c r="K655" s="97"/>
      <c r="L655" s="97"/>
      <c r="M655" s="97"/>
      <c r="N655" s="97"/>
      <c r="O655" s="97"/>
      <c r="P655" s="97"/>
      <c r="Q655" s="97"/>
    </row>
    <row r="656" spans="1:17" ht="12.75" customHeight="1">
      <c r="A656" s="140" t="s">
        <v>80</v>
      </c>
      <c r="B656" s="268" t="s">
        <v>73</v>
      </c>
      <c r="C656" s="269"/>
      <c r="E656" s="140"/>
      <c r="F656" s="279"/>
      <c r="G656" s="287"/>
      <c r="H656" s="66"/>
      <c r="I656" s="66"/>
      <c r="J656" s="66"/>
      <c r="K656" s="97"/>
      <c r="L656" s="97"/>
      <c r="M656" s="97"/>
      <c r="N656" s="97"/>
      <c r="O656" s="97"/>
      <c r="P656" s="97"/>
      <c r="Q656" s="97"/>
    </row>
    <row r="657" spans="1:17" ht="12.75" customHeight="1" thickBot="1">
      <c r="A657" s="148" t="s">
        <v>93</v>
      </c>
      <c r="B657" s="327" t="s">
        <v>71</v>
      </c>
      <c r="C657" s="327" t="s">
        <v>72</v>
      </c>
      <c r="D657" s="148"/>
      <c r="E657" s="256" t="s">
        <v>171</v>
      </c>
      <c r="F657" s="66"/>
      <c r="G657" s="98"/>
      <c r="H657" s="66"/>
      <c r="I657" s="66"/>
      <c r="J657" s="66"/>
      <c r="K657" s="97"/>
      <c r="L657" s="97"/>
      <c r="M657" s="97"/>
      <c r="N657" s="97"/>
      <c r="O657" s="97"/>
      <c r="P657" s="97"/>
      <c r="Q657" s="97"/>
    </row>
    <row r="658" spans="1:17" ht="12.75" customHeight="1">
      <c r="A658" s="140"/>
      <c r="B658" s="140"/>
      <c r="C658" s="279" t="s">
        <v>265</v>
      </c>
      <c r="D658" s="146"/>
      <c r="E658" s="146"/>
      <c r="F658" s="66"/>
      <c r="G658" s="98"/>
      <c r="H658" s="66"/>
      <c r="I658" s="66"/>
      <c r="J658" s="66"/>
      <c r="K658" s="97"/>
      <c r="L658" s="97"/>
      <c r="M658" s="97"/>
      <c r="N658" s="97"/>
      <c r="O658" s="97"/>
      <c r="P658" s="97"/>
      <c r="Q658" s="97"/>
    </row>
    <row r="659" spans="1:17" ht="12.75" customHeight="1">
      <c r="A659" s="18">
        <v>2003</v>
      </c>
      <c r="B659" s="320">
        <v>37742</v>
      </c>
      <c r="C659" s="27"/>
      <c r="D659" s="299"/>
      <c r="E659" s="299"/>
      <c r="F659" s="66"/>
      <c r="G659" s="98"/>
      <c r="H659" s="66"/>
      <c r="I659" s="66"/>
      <c r="J659" s="66"/>
      <c r="K659" s="97"/>
      <c r="L659" s="97"/>
      <c r="M659" s="97"/>
      <c r="N659" s="97"/>
      <c r="O659" s="97"/>
      <c r="P659" s="97"/>
      <c r="Q659" s="97"/>
    </row>
    <row r="660" spans="1:17" ht="12.75" customHeight="1">
      <c r="A660" s="292"/>
      <c r="B660" s="320">
        <f>+B659+7</f>
        <v>37749</v>
      </c>
      <c r="C660" s="310"/>
      <c r="D660" s="304"/>
      <c r="E660" s="299"/>
      <c r="F660" s="66"/>
      <c r="G660" s="311"/>
      <c r="H660" s="66"/>
      <c r="I660" s="66"/>
      <c r="J660" s="66"/>
      <c r="K660" s="97"/>
      <c r="L660" s="97"/>
      <c r="M660" s="97"/>
      <c r="N660" s="97"/>
      <c r="O660" s="97"/>
      <c r="P660" s="97"/>
      <c r="Q660" s="97"/>
    </row>
    <row r="661" spans="1:17" ht="12.75" customHeight="1">
      <c r="A661" s="292"/>
      <c r="B661" s="320">
        <f aca="true" t="shared" si="8" ref="B661:B724">+B660+7</f>
        <v>37756</v>
      </c>
      <c r="C661" s="304">
        <v>4.95</v>
      </c>
      <c r="E661" s="321">
        <v>37753</v>
      </c>
      <c r="F661" s="97"/>
      <c r="H661" s="97"/>
      <c r="I661" s="97"/>
      <c r="J661" s="97"/>
      <c r="K661" s="97"/>
      <c r="L661" s="97"/>
      <c r="M661" s="97"/>
      <c r="N661" s="97"/>
      <c r="O661" s="97"/>
      <c r="P661" s="97"/>
      <c r="Q661" s="97"/>
    </row>
    <row r="662" spans="1:17" ht="12.75" customHeight="1">
      <c r="A662" s="292"/>
      <c r="B662" s="320">
        <f t="shared" si="8"/>
        <v>37763</v>
      </c>
      <c r="C662" s="304">
        <v>4.95</v>
      </c>
      <c r="E662" s="321"/>
      <c r="F662" s="97"/>
      <c r="H662" s="97"/>
      <c r="I662" s="97"/>
      <c r="J662" s="97"/>
      <c r="K662" s="97"/>
      <c r="L662" s="97"/>
      <c r="M662" s="97"/>
      <c r="N662" s="97"/>
      <c r="O662" s="97"/>
      <c r="P662" s="97"/>
      <c r="Q662" s="97"/>
    </row>
    <row r="663" spans="1:17" ht="12.75" customHeight="1">
      <c r="A663" s="292"/>
      <c r="B663" s="320">
        <f t="shared" si="8"/>
        <v>37770</v>
      </c>
      <c r="C663" s="304">
        <v>4.95</v>
      </c>
      <c r="E663" s="321"/>
      <c r="F663" s="97"/>
      <c r="H663" s="97"/>
      <c r="I663" s="97"/>
      <c r="J663" s="97"/>
      <c r="K663" s="97"/>
      <c r="L663" s="97"/>
      <c r="M663" s="97"/>
      <c r="N663" s="97"/>
      <c r="O663" s="97"/>
      <c r="P663" s="97"/>
      <c r="Q663" s="97"/>
    </row>
    <row r="664" spans="1:17" ht="12.75" customHeight="1">
      <c r="A664" s="292"/>
      <c r="B664" s="320">
        <f t="shared" si="8"/>
        <v>37777</v>
      </c>
      <c r="C664" s="304">
        <v>4.95</v>
      </c>
      <c r="E664" s="321"/>
      <c r="F664" s="97"/>
      <c r="H664" s="97"/>
      <c r="I664" s="97"/>
      <c r="J664" s="97"/>
      <c r="K664" s="97"/>
      <c r="L664" s="97"/>
      <c r="M664" s="97"/>
      <c r="N664" s="97"/>
      <c r="O664" s="97"/>
      <c r="P664" s="97"/>
      <c r="Q664" s="97"/>
    </row>
    <row r="665" spans="1:17" ht="12.75" customHeight="1">
      <c r="A665" s="292"/>
      <c r="B665" s="320">
        <f t="shared" si="8"/>
        <v>37784</v>
      </c>
      <c r="C665" s="304">
        <v>4.95</v>
      </c>
      <c r="E665" s="321">
        <v>37783</v>
      </c>
      <c r="F665" s="97"/>
      <c r="H665" s="97"/>
      <c r="I665" s="97"/>
      <c r="J665" s="97"/>
      <c r="K665" s="97"/>
      <c r="L665" s="97"/>
      <c r="M665" s="97"/>
      <c r="N665" s="97"/>
      <c r="O665" s="97"/>
      <c r="P665" s="97"/>
      <c r="Q665" s="97"/>
    </row>
    <row r="666" spans="1:17" ht="12.75" customHeight="1">
      <c r="A666" s="292"/>
      <c r="B666" s="320">
        <f t="shared" si="8"/>
        <v>37791</v>
      </c>
      <c r="C666" s="304">
        <v>4.95</v>
      </c>
      <c r="E666" s="321"/>
      <c r="F666" s="97"/>
      <c r="H666" s="97"/>
      <c r="I666" s="97"/>
      <c r="J666" s="97"/>
      <c r="K666" s="97"/>
      <c r="L666" s="97"/>
      <c r="M666" s="97"/>
      <c r="N666" s="97"/>
      <c r="O666" s="97"/>
      <c r="P666" s="97"/>
      <c r="Q666" s="97"/>
    </row>
    <row r="667" spans="1:17" ht="12.75" customHeight="1">
      <c r="A667" s="292"/>
      <c r="B667" s="320">
        <f t="shared" si="8"/>
        <v>37798</v>
      </c>
      <c r="C667" s="304">
        <v>4.95</v>
      </c>
      <c r="E667" s="321"/>
      <c r="F667" s="97"/>
      <c r="H667" s="97"/>
      <c r="I667" s="97"/>
      <c r="J667" s="97"/>
      <c r="K667" s="97"/>
      <c r="L667" s="97"/>
      <c r="M667" s="97"/>
      <c r="N667" s="97"/>
      <c r="O667" s="97"/>
      <c r="P667" s="97"/>
      <c r="Q667" s="97"/>
    </row>
    <row r="668" spans="1:17" ht="12.75" customHeight="1">
      <c r="A668" s="292"/>
      <c r="B668" s="320">
        <f t="shared" si="8"/>
        <v>37805</v>
      </c>
      <c r="C668" s="304">
        <v>4.95</v>
      </c>
      <c r="E668" s="321"/>
      <c r="F668" s="97"/>
      <c r="H668" s="97"/>
      <c r="I668" s="97"/>
      <c r="J668" s="97"/>
      <c r="K668" s="97"/>
      <c r="L668" s="97"/>
      <c r="M668" s="97"/>
      <c r="N668" s="97"/>
      <c r="O668" s="97"/>
      <c r="P668" s="97"/>
      <c r="Q668" s="97"/>
    </row>
    <row r="669" spans="1:17" ht="12.75" customHeight="1">
      <c r="A669" s="292"/>
      <c r="B669" s="320">
        <f t="shared" si="8"/>
        <v>37812</v>
      </c>
      <c r="C669" s="288">
        <v>4.85</v>
      </c>
      <c r="E669" s="321">
        <v>37813</v>
      </c>
      <c r="F669" s="97"/>
      <c r="H669" s="97"/>
      <c r="I669" s="97"/>
      <c r="J669" s="97"/>
      <c r="K669" s="97"/>
      <c r="L669" s="97"/>
      <c r="M669" s="97"/>
      <c r="N669" s="97"/>
      <c r="O669" s="97"/>
      <c r="P669" s="97"/>
      <c r="Q669" s="97"/>
    </row>
    <row r="670" spans="1:17" ht="12.75" customHeight="1">
      <c r="A670" s="292"/>
      <c r="B670" s="320">
        <f t="shared" si="8"/>
        <v>37819</v>
      </c>
      <c r="C670" s="288">
        <v>4.85</v>
      </c>
      <c r="E670" s="322"/>
      <c r="F670" s="97"/>
      <c r="H670" s="97"/>
      <c r="I670" s="97"/>
      <c r="J670" s="97"/>
      <c r="K670" s="97"/>
      <c r="L670" s="97"/>
      <c r="M670" s="97"/>
      <c r="N670" s="97"/>
      <c r="O670" s="97"/>
      <c r="P670" s="97"/>
      <c r="Q670" s="97"/>
    </row>
    <row r="671" spans="1:17" ht="12.75" customHeight="1">
      <c r="A671" s="292"/>
      <c r="B671" s="320">
        <f t="shared" si="8"/>
        <v>37826</v>
      </c>
      <c r="C671" s="288">
        <v>4.85</v>
      </c>
      <c r="E671" s="321"/>
      <c r="F671" s="97"/>
      <c r="H671" s="97"/>
      <c r="I671" s="97"/>
      <c r="J671" s="97"/>
      <c r="K671" s="97"/>
      <c r="L671" s="97"/>
      <c r="M671" s="97"/>
      <c r="N671" s="97"/>
      <c r="O671" s="97"/>
      <c r="P671" s="97"/>
      <c r="Q671" s="97"/>
    </row>
    <row r="672" spans="1:17" ht="12.75" customHeight="1">
      <c r="A672" s="292"/>
      <c r="B672" s="320">
        <f t="shared" si="8"/>
        <v>37833</v>
      </c>
      <c r="C672" s="288">
        <v>4.85</v>
      </c>
      <c r="E672" s="321"/>
      <c r="F672" s="97"/>
      <c r="H672" s="97"/>
      <c r="I672" s="97"/>
      <c r="J672" s="97"/>
      <c r="K672" s="97"/>
      <c r="L672" s="97"/>
      <c r="M672" s="97"/>
      <c r="N672" s="97"/>
      <c r="O672" s="97"/>
      <c r="P672" s="97"/>
      <c r="Q672" s="97"/>
    </row>
    <row r="673" spans="1:17" ht="12.75" customHeight="1">
      <c r="A673" s="292"/>
      <c r="B673" s="320">
        <f t="shared" si="8"/>
        <v>37840</v>
      </c>
      <c r="C673" s="288">
        <v>4.85</v>
      </c>
      <c r="E673" s="321" t="s">
        <v>204</v>
      </c>
      <c r="F673" s="97"/>
      <c r="H673" s="97"/>
      <c r="I673" s="97"/>
      <c r="J673" s="97"/>
      <c r="K673" s="97"/>
      <c r="L673" s="97"/>
      <c r="M673" s="97"/>
      <c r="N673" s="97"/>
      <c r="O673" s="97"/>
      <c r="P673" s="97"/>
      <c r="Q673" s="97"/>
    </row>
    <row r="674" spans="1:17" ht="12.75" customHeight="1">
      <c r="A674" s="292"/>
      <c r="B674" s="320">
        <f t="shared" si="8"/>
        <v>37847</v>
      </c>
      <c r="C674" s="288">
        <v>5.05</v>
      </c>
      <c r="E674" s="321">
        <v>37845</v>
      </c>
      <c r="F674" s="97"/>
      <c r="H674" s="97"/>
      <c r="I674" s="97"/>
      <c r="J674" s="97"/>
      <c r="K674" s="97"/>
      <c r="L674" s="97"/>
      <c r="M674" s="97"/>
      <c r="N674" s="97"/>
      <c r="O674" s="97"/>
      <c r="P674" s="97"/>
      <c r="Q674" s="97"/>
    </row>
    <row r="675" spans="1:17" ht="12.75" customHeight="1">
      <c r="A675" s="292"/>
      <c r="B675" s="320">
        <f t="shared" si="8"/>
        <v>37854</v>
      </c>
      <c r="C675" s="288">
        <v>5.05</v>
      </c>
      <c r="E675" s="321"/>
      <c r="F675" s="97"/>
      <c r="H675" s="97"/>
      <c r="I675" s="97"/>
      <c r="J675" s="97"/>
      <c r="K675" s="97"/>
      <c r="L675" s="97"/>
      <c r="M675" s="97"/>
      <c r="N675" s="97"/>
      <c r="O675" s="97"/>
      <c r="P675" s="97"/>
      <c r="Q675" s="97"/>
    </row>
    <row r="676" spans="1:17" ht="12.75" customHeight="1">
      <c r="A676" s="292"/>
      <c r="B676" s="320">
        <f t="shared" si="8"/>
        <v>37861</v>
      </c>
      <c r="C676" s="288">
        <v>5.05</v>
      </c>
      <c r="E676" s="321"/>
      <c r="F676" s="97"/>
      <c r="H676" s="97"/>
      <c r="I676" s="97"/>
      <c r="J676" s="97"/>
      <c r="K676" s="97"/>
      <c r="L676" s="97"/>
      <c r="M676" s="97"/>
      <c r="N676" s="97"/>
      <c r="O676" s="97"/>
      <c r="P676" s="97"/>
      <c r="Q676" s="97"/>
    </row>
    <row r="677" spans="1:17" ht="12.75" customHeight="1">
      <c r="A677" s="292"/>
      <c r="B677" s="320">
        <f t="shared" si="8"/>
        <v>37868</v>
      </c>
      <c r="C677" s="288">
        <v>5.05</v>
      </c>
      <c r="E677" s="322"/>
      <c r="F677" s="97"/>
      <c r="H677" s="97"/>
      <c r="I677" s="97"/>
      <c r="J677" s="97"/>
      <c r="K677" s="97"/>
      <c r="L677" s="97"/>
      <c r="M677" s="97"/>
      <c r="N677" s="97"/>
      <c r="O677" s="97"/>
      <c r="P677" s="97"/>
      <c r="Q677" s="97"/>
    </row>
    <row r="678" spans="1:17" ht="12.75" customHeight="1">
      <c r="A678" s="292"/>
      <c r="B678" s="320">
        <f t="shared" si="8"/>
        <v>37875</v>
      </c>
      <c r="C678" s="288">
        <v>5.7</v>
      </c>
      <c r="E678" s="321">
        <v>37875</v>
      </c>
      <c r="F678" s="97"/>
      <c r="H678" s="97"/>
      <c r="I678" s="97"/>
      <c r="J678" s="97"/>
      <c r="K678" s="97"/>
      <c r="L678" s="97"/>
      <c r="M678" s="97"/>
      <c r="N678" s="97"/>
      <c r="O678" s="97"/>
      <c r="P678" s="97"/>
      <c r="Q678" s="97"/>
    </row>
    <row r="679" spans="1:17" ht="12.75" customHeight="1">
      <c r="A679" s="292"/>
      <c r="B679" s="320">
        <f t="shared" si="8"/>
        <v>37882</v>
      </c>
      <c r="C679" s="288">
        <v>5.7</v>
      </c>
      <c r="E679" s="321"/>
      <c r="F679" s="97"/>
      <c r="H679" s="97"/>
      <c r="I679" s="97"/>
      <c r="J679" s="97"/>
      <c r="K679" s="97"/>
      <c r="L679" s="97"/>
      <c r="M679" s="97"/>
      <c r="N679" s="97"/>
      <c r="O679" s="97"/>
      <c r="P679" s="97"/>
      <c r="Q679" s="97"/>
    </row>
    <row r="680" spans="1:17" ht="12.75" customHeight="1">
      <c r="A680" s="292"/>
      <c r="B680" s="320">
        <f t="shared" si="8"/>
        <v>37889</v>
      </c>
      <c r="C680" s="288">
        <v>5.7</v>
      </c>
      <c r="E680" s="321"/>
      <c r="F680" s="97"/>
      <c r="H680" s="97"/>
      <c r="I680" s="97"/>
      <c r="J680" s="97"/>
      <c r="K680" s="97"/>
      <c r="L680" s="97"/>
      <c r="M680" s="97"/>
      <c r="N680" s="97"/>
      <c r="O680" s="97"/>
      <c r="P680" s="97"/>
      <c r="Q680" s="97"/>
    </row>
    <row r="681" spans="1:17" ht="12.75" customHeight="1">
      <c r="A681" s="292"/>
      <c r="B681" s="320">
        <f t="shared" si="8"/>
        <v>37896</v>
      </c>
      <c r="C681" s="288">
        <v>5.7</v>
      </c>
      <c r="E681" s="322"/>
      <c r="F681" s="97"/>
      <c r="H681" s="97"/>
      <c r="I681" s="97"/>
      <c r="J681" s="97"/>
      <c r="K681" s="97"/>
      <c r="L681" s="97"/>
      <c r="M681" s="97"/>
      <c r="N681" s="97"/>
      <c r="O681" s="97"/>
      <c r="P681" s="97"/>
      <c r="Q681" s="97"/>
    </row>
    <row r="682" spans="1:17" ht="12.75" customHeight="1">
      <c r="A682" s="292"/>
      <c r="B682" s="320">
        <f t="shared" si="8"/>
        <v>37903</v>
      </c>
      <c r="C682" s="288">
        <v>6.5</v>
      </c>
      <c r="E682" s="321">
        <v>37904</v>
      </c>
      <c r="F682" s="299"/>
      <c r="H682" s="97"/>
      <c r="I682" s="97"/>
      <c r="J682" s="97"/>
      <c r="K682" s="97"/>
      <c r="L682" s="97"/>
      <c r="M682" s="97"/>
      <c r="N682" s="97"/>
      <c r="O682" s="97"/>
      <c r="P682" s="97"/>
      <c r="Q682" s="97"/>
    </row>
    <row r="683" spans="1:17" ht="12.75" customHeight="1">
      <c r="A683" s="292"/>
      <c r="B683" s="320">
        <f t="shared" si="8"/>
        <v>37910</v>
      </c>
      <c r="C683" s="288">
        <v>6.5</v>
      </c>
      <c r="E683" s="321" t="s">
        <v>204</v>
      </c>
      <c r="F683" s="299"/>
      <c r="H683" s="97"/>
      <c r="I683" s="97"/>
      <c r="J683" s="97"/>
      <c r="K683" s="97"/>
      <c r="L683" s="97"/>
      <c r="M683" s="97"/>
      <c r="N683" s="97"/>
      <c r="O683" s="97"/>
      <c r="P683" s="97"/>
      <c r="Q683" s="97"/>
    </row>
    <row r="684" spans="1:17" ht="12.75" customHeight="1">
      <c r="A684" s="292"/>
      <c r="B684" s="320">
        <f t="shared" si="8"/>
        <v>37917</v>
      </c>
      <c r="C684" s="288">
        <v>6.5</v>
      </c>
      <c r="E684" s="321"/>
      <c r="F684" s="299"/>
      <c r="H684" s="97"/>
      <c r="I684" s="97"/>
      <c r="J684" s="97"/>
      <c r="K684" s="97"/>
      <c r="L684" s="97"/>
      <c r="M684" s="97"/>
      <c r="N684" s="97"/>
      <c r="O684" s="97"/>
      <c r="P684" s="97"/>
      <c r="Q684" s="97"/>
    </row>
    <row r="685" spans="1:17" ht="12.75" customHeight="1">
      <c r="A685" s="292"/>
      <c r="B685" s="320">
        <f t="shared" si="8"/>
        <v>37924</v>
      </c>
      <c r="C685" s="288">
        <v>6.5</v>
      </c>
      <c r="E685" s="321"/>
      <c r="F685" s="299"/>
      <c r="H685" s="97"/>
      <c r="I685" s="97"/>
      <c r="J685" s="97"/>
      <c r="K685" s="97"/>
      <c r="L685" s="97"/>
      <c r="M685" s="97"/>
      <c r="N685" s="97"/>
      <c r="O685" s="97"/>
      <c r="P685" s="97"/>
      <c r="Q685" s="97"/>
    </row>
    <row r="686" spans="1:17" ht="12.75" customHeight="1">
      <c r="A686" s="292"/>
      <c r="B686" s="320">
        <f t="shared" si="8"/>
        <v>37931</v>
      </c>
      <c r="C686" s="288">
        <v>6.5</v>
      </c>
      <c r="E686" s="97"/>
      <c r="F686" s="299"/>
      <c r="H686" s="97"/>
      <c r="I686" s="97"/>
      <c r="J686" s="97"/>
      <c r="K686" s="97"/>
      <c r="L686" s="97"/>
      <c r="M686" s="97"/>
      <c r="N686" s="97"/>
      <c r="O686" s="97"/>
      <c r="P686" s="97"/>
      <c r="Q686" s="97"/>
    </row>
    <row r="687" spans="1:17" ht="12.75" customHeight="1">
      <c r="A687" s="292"/>
      <c r="B687" s="320">
        <f t="shared" si="8"/>
        <v>37938</v>
      </c>
      <c r="C687" s="288">
        <v>7.1</v>
      </c>
      <c r="E687" s="321">
        <v>37937</v>
      </c>
      <c r="F687" s="299"/>
      <c r="H687" s="97"/>
      <c r="I687" s="97"/>
      <c r="J687" s="97"/>
      <c r="K687" s="97"/>
      <c r="L687" s="97"/>
      <c r="M687" s="97"/>
      <c r="N687" s="97"/>
      <c r="O687" s="97"/>
      <c r="P687" s="97"/>
      <c r="Q687" s="97"/>
    </row>
    <row r="688" spans="1:17" ht="12.75" customHeight="1">
      <c r="A688" s="292"/>
      <c r="B688" s="320">
        <f t="shared" si="8"/>
        <v>37945</v>
      </c>
      <c r="C688" s="288">
        <v>7.1</v>
      </c>
      <c r="E688" s="321"/>
      <c r="F688" s="299"/>
      <c r="H688" s="97"/>
      <c r="I688" s="97"/>
      <c r="J688" s="97"/>
      <c r="K688" s="97"/>
      <c r="L688" s="97"/>
      <c r="M688" s="97"/>
      <c r="N688" s="97"/>
      <c r="O688" s="97"/>
      <c r="P688" s="97"/>
      <c r="Q688" s="97"/>
    </row>
    <row r="689" spans="1:17" ht="12.75" customHeight="1">
      <c r="A689" s="292"/>
      <c r="B689" s="320">
        <f t="shared" si="8"/>
        <v>37952</v>
      </c>
      <c r="C689" s="288">
        <v>7.1</v>
      </c>
      <c r="E689" s="321"/>
      <c r="F689" s="299"/>
      <c r="H689" s="97"/>
      <c r="I689" s="97"/>
      <c r="J689" s="97"/>
      <c r="K689" s="97"/>
      <c r="L689" s="97"/>
      <c r="M689" s="97"/>
      <c r="N689" s="97"/>
      <c r="O689" s="97"/>
      <c r="P689" s="97"/>
      <c r="Q689" s="97"/>
    </row>
    <row r="690" spans="1:17" ht="12.75" customHeight="1">
      <c r="A690" s="292"/>
      <c r="B690" s="320">
        <f t="shared" si="8"/>
        <v>37959</v>
      </c>
      <c r="C690" s="288">
        <v>7.1</v>
      </c>
      <c r="E690" s="322"/>
      <c r="F690" s="299"/>
      <c r="H690" s="97"/>
      <c r="I690" s="97"/>
      <c r="J690" s="97"/>
      <c r="K690" s="97"/>
      <c r="L690" s="97"/>
      <c r="M690" s="97"/>
      <c r="N690" s="97"/>
      <c r="O690" s="97"/>
      <c r="P690" s="97"/>
      <c r="Q690" s="97"/>
    </row>
    <row r="691" spans="1:17" ht="12.75" customHeight="1">
      <c r="A691" s="292"/>
      <c r="B691" s="320">
        <f t="shared" si="8"/>
        <v>37966</v>
      </c>
      <c r="C691" s="288">
        <v>7.25</v>
      </c>
      <c r="E691" s="321">
        <v>37966</v>
      </c>
      <c r="F691" s="299"/>
      <c r="H691" s="97"/>
      <c r="I691" s="97"/>
      <c r="J691" s="97"/>
      <c r="K691" s="97"/>
      <c r="L691" s="97"/>
      <c r="M691" s="97"/>
      <c r="N691" s="97"/>
      <c r="O691" s="97"/>
      <c r="P691" s="97"/>
      <c r="Q691" s="97"/>
    </row>
    <row r="692" spans="1:17" ht="12.75" customHeight="1">
      <c r="A692" s="292"/>
      <c r="B692" s="320">
        <f t="shared" si="8"/>
        <v>37973</v>
      </c>
      <c r="C692" s="288">
        <v>7.25</v>
      </c>
      <c r="E692" s="321"/>
      <c r="F692" s="299"/>
      <c r="H692" s="97"/>
      <c r="I692" s="97"/>
      <c r="J692" s="97"/>
      <c r="K692" s="97"/>
      <c r="L692" s="97"/>
      <c r="M692" s="97"/>
      <c r="N692" s="97"/>
      <c r="O692" s="97"/>
      <c r="P692" s="97"/>
      <c r="Q692" s="97"/>
    </row>
    <row r="693" spans="1:17" ht="12.75" customHeight="1">
      <c r="A693" s="292"/>
      <c r="B693" s="320">
        <f t="shared" si="8"/>
        <v>37980</v>
      </c>
      <c r="C693" s="288">
        <v>7.25</v>
      </c>
      <c r="E693" s="321"/>
      <c r="F693" s="299"/>
      <c r="H693" s="97"/>
      <c r="I693" s="97"/>
      <c r="J693" s="97"/>
      <c r="K693" s="97"/>
      <c r="L693" s="97"/>
      <c r="M693" s="97"/>
      <c r="N693" s="97"/>
      <c r="O693" s="97"/>
      <c r="P693" s="97"/>
      <c r="Q693" s="97"/>
    </row>
    <row r="694" spans="1:17" ht="12.75" customHeight="1">
      <c r="A694" s="18">
        <v>2004</v>
      </c>
      <c r="B694" s="320">
        <f t="shared" si="8"/>
        <v>37987</v>
      </c>
      <c r="C694" s="288">
        <v>7.25</v>
      </c>
      <c r="E694" s="321"/>
      <c r="F694" s="299"/>
      <c r="H694" s="97"/>
      <c r="I694" s="97"/>
      <c r="J694" s="97"/>
      <c r="K694" s="97"/>
      <c r="L694" s="97"/>
      <c r="M694" s="97"/>
      <c r="N694" s="97"/>
      <c r="O694" s="97"/>
      <c r="P694" s="97"/>
      <c r="Q694" s="97"/>
    </row>
    <row r="695" spans="1:17" ht="12.75" customHeight="1">
      <c r="A695" s="292"/>
      <c r="B695" s="320">
        <f t="shared" si="8"/>
        <v>37994</v>
      </c>
      <c r="C695" s="288">
        <v>7.25</v>
      </c>
      <c r="E695" s="321" t="s">
        <v>204</v>
      </c>
      <c r="F695" s="299"/>
      <c r="H695" s="97"/>
      <c r="I695" s="97"/>
      <c r="J695" s="97"/>
      <c r="K695" s="97"/>
      <c r="L695" s="97"/>
      <c r="M695" s="97"/>
      <c r="N695" s="97"/>
      <c r="O695" s="97"/>
      <c r="P695" s="97"/>
      <c r="Q695" s="97"/>
    </row>
    <row r="696" spans="1:17" ht="12.75" customHeight="1">
      <c r="A696" s="292"/>
      <c r="B696" s="320">
        <f t="shared" si="8"/>
        <v>38001</v>
      </c>
      <c r="C696" s="288">
        <v>7.25</v>
      </c>
      <c r="E696" s="321">
        <v>37633</v>
      </c>
      <c r="F696" s="299"/>
      <c r="H696" s="97"/>
      <c r="I696" s="97"/>
      <c r="J696" s="97"/>
      <c r="K696" s="97"/>
      <c r="L696" s="97"/>
      <c r="M696" s="97"/>
      <c r="N696" s="97"/>
      <c r="O696" s="97"/>
      <c r="P696" s="97"/>
      <c r="Q696" s="97"/>
    </row>
    <row r="697" spans="1:17" ht="12.75" customHeight="1">
      <c r="A697" s="292"/>
      <c r="B697" s="320">
        <f t="shared" si="8"/>
        <v>38008</v>
      </c>
      <c r="C697" s="288">
        <v>7.25</v>
      </c>
      <c r="E697" s="321"/>
      <c r="F697" s="299"/>
      <c r="H697" s="97"/>
      <c r="I697" s="97"/>
      <c r="J697" s="97"/>
      <c r="K697" s="97"/>
      <c r="L697" s="97"/>
      <c r="M697" s="97"/>
      <c r="N697" s="97"/>
      <c r="O697" s="97"/>
      <c r="P697" s="97"/>
      <c r="Q697" s="97"/>
    </row>
    <row r="698" spans="1:17" ht="12.75" customHeight="1">
      <c r="A698" s="292"/>
      <c r="B698" s="320">
        <f t="shared" si="8"/>
        <v>38015</v>
      </c>
      <c r="C698" s="288">
        <v>7.25</v>
      </c>
      <c r="E698" s="321"/>
      <c r="F698" s="299"/>
      <c r="H698" s="97"/>
      <c r="I698" s="97"/>
      <c r="J698" s="97"/>
      <c r="K698" s="97"/>
      <c r="L698" s="97"/>
      <c r="M698" s="97"/>
      <c r="N698" s="97"/>
      <c r="O698" s="97"/>
      <c r="P698" s="97"/>
      <c r="Q698" s="97"/>
    </row>
    <row r="699" spans="1:17" ht="12.75" customHeight="1">
      <c r="A699" s="292"/>
      <c r="B699" s="320">
        <f t="shared" si="8"/>
        <v>38022</v>
      </c>
      <c r="C699" s="288">
        <v>7.25</v>
      </c>
      <c r="E699" s="321" t="s">
        <v>204</v>
      </c>
      <c r="F699" s="299"/>
      <c r="H699" s="97"/>
      <c r="I699" s="97"/>
      <c r="J699" s="97"/>
      <c r="K699" s="97"/>
      <c r="L699" s="97"/>
      <c r="M699" s="97"/>
      <c r="N699" s="97"/>
      <c r="O699" s="97"/>
      <c r="P699" s="97"/>
      <c r="Q699" s="97"/>
    </row>
    <row r="700" spans="1:17" ht="12.75" customHeight="1">
      <c r="A700" s="292"/>
      <c r="B700" s="320">
        <f t="shared" si="8"/>
        <v>38029</v>
      </c>
      <c r="C700" s="288">
        <v>7.25</v>
      </c>
      <c r="E700" s="321">
        <v>38027</v>
      </c>
      <c r="F700" s="299"/>
      <c r="H700" s="97"/>
      <c r="I700" s="97"/>
      <c r="J700" s="97"/>
      <c r="K700" s="97"/>
      <c r="L700" s="97"/>
      <c r="M700" s="97"/>
      <c r="N700" s="97"/>
      <c r="O700" s="97"/>
      <c r="P700" s="97"/>
      <c r="Q700" s="97"/>
    </row>
    <row r="701" spans="1:17" ht="12.75" customHeight="1">
      <c r="A701" s="292"/>
      <c r="B701" s="320">
        <f t="shared" si="8"/>
        <v>38036</v>
      </c>
      <c r="C701" s="288">
        <v>7.25</v>
      </c>
      <c r="E701" s="321"/>
      <c r="F701" s="299"/>
      <c r="H701" s="97"/>
      <c r="I701" s="97"/>
      <c r="J701" s="97"/>
      <c r="K701" s="97"/>
      <c r="L701" s="97"/>
      <c r="M701" s="97"/>
      <c r="N701" s="97"/>
      <c r="O701" s="97"/>
      <c r="P701" s="97"/>
      <c r="Q701" s="97"/>
    </row>
    <row r="702" spans="1:17" ht="12.75" customHeight="1">
      <c r="A702" s="292"/>
      <c r="B702" s="320">
        <f t="shared" si="8"/>
        <v>38043</v>
      </c>
      <c r="C702" s="288">
        <v>7.25</v>
      </c>
      <c r="E702" s="321"/>
      <c r="F702" s="299"/>
      <c r="H702" s="97"/>
      <c r="I702" s="97"/>
      <c r="J702" s="97"/>
      <c r="K702" s="97"/>
      <c r="L702" s="97"/>
      <c r="M702" s="97"/>
      <c r="N702" s="97"/>
      <c r="O702" s="97"/>
      <c r="P702" s="97"/>
      <c r="Q702" s="97"/>
    </row>
    <row r="703" spans="1:17" ht="12.75" customHeight="1">
      <c r="A703" s="292"/>
      <c r="B703" s="320">
        <f t="shared" si="8"/>
        <v>38050</v>
      </c>
      <c r="C703" s="288">
        <v>7.25</v>
      </c>
      <c r="E703" s="321"/>
      <c r="F703" s="299"/>
      <c r="H703" s="97"/>
      <c r="I703" s="97"/>
      <c r="J703" s="97"/>
      <c r="K703" s="97"/>
      <c r="L703" s="97"/>
      <c r="M703" s="97"/>
      <c r="N703" s="97"/>
      <c r="O703" s="97"/>
      <c r="P703" s="97"/>
      <c r="Q703" s="97"/>
    </row>
    <row r="704" spans="1:17" ht="12.75" customHeight="1">
      <c r="A704" s="292"/>
      <c r="B704" s="320">
        <f t="shared" si="8"/>
        <v>38057</v>
      </c>
      <c r="C704" s="288">
        <v>7.35</v>
      </c>
      <c r="E704" s="321">
        <v>38056</v>
      </c>
      <c r="F704" s="299"/>
      <c r="H704" s="97"/>
      <c r="I704" s="97"/>
      <c r="J704" s="97"/>
      <c r="K704" s="97"/>
      <c r="L704" s="97"/>
      <c r="M704" s="97"/>
      <c r="N704" s="97"/>
      <c r="O704" s="97"/>
      <c r="P704" s="97"/>
      <c r="Q704" s="97"/>
    </row>
    <row r="705" spans="1:17" ht="12.75" customHeight="1">
      <c r="A705" s="292"/>
      <c r="B705" s="320">
        <f t="shared" si="8"/>
        <v>38064</v>
      </c>
      <c r="C705" s="288">
        <v>7.35</v>
      </c>
      <c r="E705" s="321"/>
      <c r="F705" s="299"/>
      <c r="H705" s="97"/>
      <c r="I705" s="97"/>
      <c r="J705" s="97"/>
      <c r="K705" s="97"/>
      <c r="L705" s="97"/>
      <c r="M705" s="97"/>
      <c r="N705" s="97"/>
      <c r="O705" s="97"/>
      <c r="P705" s="97"/>
      <c r="Q705" s="97"/>
    </row>
    <row r="706" spans="1:17" ht="12.75" customHeight="1">
      <c r="A706" s="292"/>
      <c r="B706" s="320">
        <f t="shared" si="8"/>
        <v>38071</v>
      </c>
      <c r="C706" s="288">
        <v>7.35</v>
      </c>
      <c r="E706" s="321"/>
      <c r="F706" s="299"/>
      <c r="H706" s="97"/>
      <c r="I706" s="97"/>
      <c r="J706" s="97"/>
      <c r="K706" s="97"/>
      <c r="L706" s="97"/>
      <c r="M706" s="97"/>
      <c r="N706" s="97"/>
      <c r="O706" s="97"/>
      <c r="P706" s="97"/>
      <c r="Q706" s="97"/>
    </row>
    <row r="707" spans="1:17" ht="12.75" customHeight="1">
      <c r="A707" s="292"/>
      <c r="B707" s="320">
        <f t="shared" si="8"/>
        <v>38078</v>
      </c>
      <c r="C707" s="288">
        <v>7.35</v>
      </c>
      <c r="E707" s="322"/>
      <c r="F707" s="299"/>
      <c r="H707" s="97"/>
      <c r="I707" s="97"/>
      <c r="J707" s="97"/>
      <c r="K707" s="97"/>
      <c r="L707" s="97"/>
      <c r="M707" s="97"/>
      <c r="N707" s="97"/>
      <c r="O707" s="97"/>
      <c r="P707" s="97"/>
      <c r="Q707" s="97"/>
    </row>
    <row r="708" spans="1:17" ht="12.75" customHeight="1">
      <c r="A708" s="292"/>
      <c r="B708" s="320">
        <f t="shared" si="8"/>
        <v>38085</v>
      </c>
      <c r="C708" s="288">
        <v>7.6</v>
      </c>
      <c r="E708" s="321">
        <v>38085</v>
      </c>
      <c r="F708" s="299"/>
      <c r="H708" s="97"/>
      <c r="I708" s="97"/>
      <c r="J708" s="97"/>
      <c r="K708" s="97"/>
      <c r="L708" s="97"/>
      <c r="M708" s="97"/>
      <c r="N708" s="97"/>
      <c r="O708" s="97"/>
      <c r="P708" s="97"/>
      <c r="Q708" s="97"/>
    </row>
    <row r="709" spans="1:17" ht="12.75" customHeight="1">
      <c r="A709" s="292"/>
      <c r="B709" s="320">
        <f t="shared" si="8"/>
        <v>38092</v>
      </c>
      <c r="C709" s="288">
        <v>7.6</v>
      </c>
      <c r="E709" s="322"/>
      <c r="F709" s="299"/>
      <c r="H709" s="97"/>
      <c r="I709" s="97"/>
      <c r="J709" s="97"/>
      <c r="K709" s="97"/>
      <c r="L709" s="97"/>
      <c r="M709" s="97"/>
      <c r="N709" s="97"/>
      <c r="O709" s="97"/>
      <c r="P709" s="97"/>
      <c r="Q709" s="97"/>
    </row>
    <row r="710" spans="1:17" ht="12.75" customHeight="1">
      <c r="A710" s="292"/>
      <c r="B710" s="320">
        <f t="shared" si="8"/>
        <v>38099</v>
      </c>
      <c r="C710" s="288">
        <v>7.6</v>
      </c>
      <c r="E710" s="321"/>
      <c r="F710" s="299"/>
      <c r="H710" s="97"/>
      <c r="I710" s="97"/>
      <c r="J710" s="97"/>
      <c r="K710" s="97"/>
      <c r="L710" s="97"/>
      <c r="M710" s="97"/>
      <c r="N710" s="97"/>
      <c r="O710" s="97"/>
      <c r="P710" s="97"/>
      <c r="Q710" s="97"/>
    </row>
    <row r="711" spans="1:17" ht="12.75" customHeight="1">
      <c r="A711" s="292"/>
      <c r="B711" s="320">
        <f t="shared" si="8"/>
        <v>38106</v>
      </c>
      <c r="C711" s="288">
        <v>7.6</v>
      </c>
      <c r="E711" s="321"/>
      <c r="F711" s="299"/>
      <c r="H711" s="97"/>
      <c r="I711" s="97"/>
      <c r="J711" s="97"/>
      <c r="K711" s="97"/>
      <c r="L711" s="97"/>
      <c r="M711" s="97"/>
      <c r="N711" s="97"/>
      <c r="O711" s="97"/>
      <c r="P711" s="97"/>
      <c r="Q711" s="97"/>
    </row>
    <row r="712" spans="1:17" ht="12.75" customHeight="1">
      <c r="A712" s="292"/>
      <c r="B712" s="320">
        <f t="shared" si="8"/>
        <v>38113</v>
      </c>
      <c r="C712" s="288">
        <v>7.6</v>
      </c>
      <c r="E712" s="322"/>
      <c r="F712" s="299"/>
      <c r="H712" s="97"/>
      <c r="I712" s="97"/>
      <c r="J712" s="97"/>
      <c r="K712" s="97"/>
      <c r="L712" s="97"/>
      <c r="M712" s="97"/>
      <c r="N712" s="97"/>
      <c r="O712" s="97"/>
      <c r="P712" s="97"/>
      <c r="Q712" s="97"/>
    </row>
    <row r="713" spans="1:17" ht="12.75" customHeight="1">
      <c r="A713" s="292"/>
      <c r="B713" s="320">
        <f t="shared" si="8"/>
        <v>38120</v>
      </c>
      <c r="C713" s="288">
        <v>7.65</v>
      </c>
      <c r="E713" s="321">
        <v>38119</v>
      </c>
      <c r="F713" s="299"/>
      <c r="H713" s="97"/>
      <c r="I713" s="97"/>
      <c r="J713" s="97"/>
      <c r="K713" s="97"/>
      <c r="L713" s="97"/>
      <c r="M713" s="97"/>
      <c r="N713" s="97"/>
      <c r="O713" s="97"/>
      <c r="P713" s="97"/>
      <c r="Q713" s="97"/>
    </row>
    <row r="714" spans="1:17" ht="12.75" customHeight="1">
      <c r="A714" s="292"/>
      <c r="B714" s="320">
        <f t="shared" si="8"/>
        <v>38127</v>
      </c>
      <c r="C714" s="288">
        <v>7.65</v>
      </c>
      <c r="E714" s="321"/>
      <c r="F714" s="299"/>
      <c r="H714" s="97"/>
      <c r="I714" s="97"/>
      <c r="J714" s="97"/>
      <c r="K714" s="97"/>
      <c r="L714" s="97"/>
      <c r="M714" s="97"/>
      <c r="N714" s="97"/>
      <c r="O714" s="97"/>
      <c r="P714" s="97"/>
      <c r="Q714" s="97"/>
    </row>
    <row r="715" spans="1:17" ht="12.75" customHeight="1">
      <c r="A715" s="292"/>
      <c r="B715" s="320">
        <f t="shared" si="8"/>
        <v>38134</v>
      </c>
      <c r="C715" s="288">
        <v>7.65</v>
      </c>
      <c r="E715" s="321"/>
      <c r="F715" s="299"/>
      <c r="H715" s="97"/>
      <c r="I715" s="97"/>
      <c r="J715" s="97"/>
      <c r="K715" s="97"/>
      <c r="L715" s="97"/>
      <c r="M715" s="97"/>
      <c r="N715" s="97"/>
      <c r="O715" s="97"/>
      <c r="P715" s="97"/>
      <c r="Q715" s="97"/>
    </row>
    <row r="716" spans="1:17" ht="12.75" customHeight="1">
      <c r="A716" s="292"/>
      <c r="B716" s="320">
        <f t="shared" si="8"/>
        <v>38141</v>
      </c>
      <c r="C716" s="288">
        <v>7.65</v>
      </c>
      <c r="E716" s="322"/>
      <c r="F716" s="299"/>
      <c r="H716" s="97"/>
      <c r="I716" s="97"/>
      <c r="J716" s="97"/>
      <c r="K716" s="97"/>
      <c r="L716" s="97"/>
      <c r="M716" s="97"/>
      <c r="N716" s="97"/>
      <c r="O716" s="97"/>
      <c r="P716" s="97"/>
      <c r="Q716" s="97"/>
    </row>
    <row r="717" spans="1:17" ht="12.75" customHeight="1">
      <c r="A717" s="292"/>
      <c r="B717" s="320">
        <f t="shared" si="8"/>
        <v>38148</v>
      </c>
      <c r="C717" s="288">
        <v>7.65</v>
      </c>
      <c r="E717" s="321">
        <v>38148</v>
      </c>
      <c r="F717" s="299"/>
      <c r="H717" s="97"/>
      <c r="I717" s="97"/>
      <c r="J717" s="97"/>
      <c r="K717" s="97"/>
      <c r="L717" s="97"/>
      <c r="M717" s="97"/>
      <c r="N717" s="97"/>
      <c r="O717" s="97"/>
      <c r="P717" s="97"/>
      <c r="Q717" s="97"/>
    </row>
    <row r="718" spans="1:17" ht="12.75" customHeight="1">
      <c r="A718" s="292"/>
      <c r="B718" s="320">
        <f t="shared" si="8"/>
        <v>38155</v>
      </c>
      <c r="C718" s="288">
        <v>7.65</v>
      </c>
      <c r="E718" s="321"/>
      <c r="F718" s="299"/>
      <c r="H718" s="97"/>
      <c r="I718" s="97"/>
      <c r="J718" s="97"/>
      <c r="K718" s="97"/>
      <c r="L718" s="97"/>
      <c r="M718" s="97"/>
      <c r="N718" s="97"/>
      <c r="O718" s="97"/>
      <c r="P718" s="97"/>
      <c r="Q718" s="97"/>
    </row>
    <row r="719" spans="1:17" ht="12.75" customHeight="1">
      <c r="A719" s="292"/>
      <c r="B719" s="320">
        <f t="shared" si="8"/>
        <v>38162</v>
      </c>
      <c r="C719" s="288">
        <v>7.65</v>
      </c>
      <c r="E719" s="321"/>
      <c r="F719" s="299"/>
      <c r="H719" s="97"/>
      <c r="I719" s="97"/>
      <c r="J719" s="97"/>
      <c r="K719" s="97"/>
      <c r="L719" s="97"/>
      <c r="M719" s="97"/>
      <c r="N719" s="97"/>
      <c r="O719" s="97"/>
      <c r="P719" s="97"/>
      <c r="Q719" s="97"/>
    </row>
    <row r="720" spans="1:17" ht="12.75" customHeight="1">
      <c r="A720" s="292"/>
      <c r="B720" s="320">
        <f t="shared" si="8"/>
        <v>38169</v>
      </c>
      <c r="C720" s="288">
        <v>7.65</v>
      </c>
      <c r="E720" s="322"/>
      <c r="F720" s="299"/>
      <c r="H720" s="97"/>
      <c r="I720" s="97"/>
      <c r="J720" s="97"/>
      <c r="K720" s="97"/>
      <c r="L720" s="97"/>
      <c r="M720" s="97"/>
      <c r="N720" s="97"/>
      <c r="O720" s="97"/>
      <c r="P720" s="97"/>
      <c r="Q720" s="97"/>
    </row>
    <row r="721" spans="1:17" ht="12.75" customHeight="1">
      <c r="A721" s="292"/>
      <c r="B721" s="320">
        <f t="shared" si="8"/>
        <v>38176</v>
      </c>
      <c r="C721" s="288">
        <v>7.65</v>
      </c>
      <c r="E721" s="321"/>
      <c r="F721" s="299"/>
      <c r="H721" s="97"/>
      <c r="I721" s="97"/>
      <c r="J721" s="97"/>
      <c r="K721" s="97"/>
      <c r="L721" s="97"/>
      <c r="M721" s="97"/>
      <c r="N721" s="97"/>
      <c r="O721" s="97"/>
      <c r="P721" s="97"/>
      <c r="Q721" s="97"/>
    </row>
    <row r="722" spans="1:17" ht="12.75" customHeight="1">
      <c r="A722" s="292"/>
      <c r="B722" s="320">
        <f t="shared" si="8"/>
        <v>38183</v>
      </c>
      <c r="C722" s="288">
        <v>7.55</v>
      </c>
      <c r="E722" s="322">
        <v>38180</v>
      </c>
      <c r="F722" s="299"/>
      <c r="H722" s="97"/>
      <c r="I722" s="97"/>
      <c r="J722" s="97"/>
      <c r="K722" s="97"/>
      <c r="L722" s="97"/>
      <c r="M722" s="97"/>
      <c r="N722" s="97"/>
      <c r="O722" s="97"/>
      <c r="P722" s="97"/>
      <c r="Q722" s="97"/>
    </row>
    <row r="723" spans="1:17" ht="12.75" customHeight="1">
      <c r="A723" s="292"/>
      <c r="B723" s="320">
        <f t="shared" si="8"/>
        <v>38190</v>
      </c>
      <c r="C723" s="288">
        <v>7.55</v>
      </c>
      <c r="E723" s="321"/>
      <c r="F723" s="299"/>
      <c r="H723" s="97"/>
      <c r="I723" s="97"/>
      <c r="J723" s="97"/>
      <c r="K723" s="97"/>
      <c r="L723" s="97"/>
      <c r="M723" s="97"/>
      <c r="N723" s="97"/>
      <c r="O723" s="97"/>
      <c r="P723" s="97"/>
      <c r="Q723" s="97"/>
    </row>
    <row r="724" spans="1:17" ht="12.75" customHeight="1">
      <c r="A724" s="292"/>
      <c r="B724" s="320">
        <f t="shared" si="8"/>
        <v>38197</v>
      </c>
      <c r="C724" s="288">
        <v>7.55</v>
      </c>
      <c r="E724" s="321"/>
      <c r="F724" s="299"/>
      <c r="H724" s="97"/>
      <c r="I724" s="97"/>
      <c r="J724" s="97"/>
      <c r="K724" s="97"/>
      <c r="L724" s="97"/>
      <c r="M724" s="97"/>
      <c r="N724" s="97"/>
      <c r="O724" s="97"/>
      <c r="P724" s="97"/>
      <c r="Q724" s="97"/>
    </row>
    <row r="725" spans="1:17" ht="12.75" customHeight="1">
      <c r="A725" s="292"/>
      <c r="B725" s="320">
        <f>+B724+7</f>
        <v>38204</v>
      </c>
      <c r="C725" s="288">
        <v>7.55</v>
      </c>
      <c r="E725" s="322"/>
      <c r="F725" s="299"/>
      <c r="H725" s="97"/>
      <c r="I725" s="97"/>
      <c r="J725" s="97"/>
      <c r="K725" s="97"/>
      <c r="L725" s="97"/>
      <c r="M725" s="97"/>
      <c r="N725" s="97"/>
      <c r="O725" s="97"/>
      <c r="P725" s="97"/>
      <c r="Q725" s="97"/>
    </row>
    <row r="726" spans="1:17" ht="12.75" customHeight="1">
      <c r="A726" s="292"/>
      <c r="B726" s="320">
        <f>+B725+7</f>
        <v>38211</v>
      </c>
      <c r="C726" s="288">
        <v>7.4</v>
      </c>
      <c r="E726" s="321">
        <v>38211</v>
      </c>
      <c r="F726" s="299"/>
      <c r="H726" s="97"/>
      <c r="I726" s="97"/>
      <c r="J726" s="97"/>
      <c r="K726" s="97"/>
      <c r="L726" s="97"/>
      <c r="M726" s="97"/>
      <c r="N726" s="97"/>
      <c r="O726" s="97"/>
      <c r="P726" s="97"/>
      <c r="Q726" s="97"/>
    </row>
    <row r="727" spans="1:17" ht="12.75" customHeight="1">
      <c r="A727" s="293"/>
      <c r="B727" s="320">
        <f>+B726+7</f>
        <v>38218</v>
      </c>
      <c r="C727" s="288">
        <v>7.4</v>
      </c>
      <c r="E727" s="98"/>
      <c r="F727" s="317"/>
      <c r="G727" s="321"/>
      <c r="H727" s="66"/>
      <c r="I727" s="66"/>
      <c r="J727" s="97"/>
      <c r="K727" s="97"/>
      <c r="L727" s="97"/>
      <c r="M727" s="97"/>
      <c r="N727" s="97"/>
      <c r="O727" s="97"/>
      <c r="P727" s="97"/>
      <c r="Q727" s="97"/>
    </row>
    <row r="728" spans="1:17" ht="12.75" customHeight="1">
      <c r="A728" s="66"/>
      <c r="B728" s="321">
        <f>+B727+7</f>
        <v>38225</v>
      </c>
      <c r="C728" s="288">
        <v>7.4</v>
      </c>
      <c r="E728" s="66"/>
      <c r="F728" s="66"/>
      <c r="G728" s="321"/>
      <c r="H728" s="66"/>
      <c r="I728" s="66"/>
      <c r="J728" s="66"/>
      <c r="K728" s="97"/>
      <c r="L728" s="97"/>
      <c r="M728" s="97"/>
      <c r="N728" s="97"/>
      <c r="O728" s="97"/>
      <c r="P728" s="97"/>
      <c r="Q728" s="97"/>
    </row>
    <row r="729" spans="1:17" ht="12.75" customHeight="1" thickBot="1">
      <c r="A729" s="96"/>
      <c r="B729" s="323"/>
      <c r="C729" s="96"/>
      <c r="D729" s="307"/>
      <c r="E729" s="96"/>
      <c r="F729" s="96"/>
      <c r="G729" s="323"/>
      <c r="H729" s="96"/>
      <c r="I729" s="96"/>
      <c r="J729" s="96"/>
      <c r="K729" s="97"/>
      <c r="L729" s="97"/>
      <c r="M729" s="97"/>
      <c r="N729" s="97"/>
      <c r="O729" s="97"/>
      <c r="P729" s="97"/>
      <c r="Q729" s="97"/>
    </row>
    <row r="730" spans="1:17" ht="12.75" customHeight="1">
      <c r="A730" s="97"/>
      <c r="B730" s="97"/>
      <c r="C730" s="97"/>
      <c r="D730" s="97"/>
      <c r="E730" s="97"/>
      <c r="F730" s="97"/>
      <c r="G730" s="97"/>
      <c r="H730" s="97"/>
      <c r="I730" s="97"/>
      <c r="J730" s="97"/>
      <c r="K730" s="97"/>
      <c r="L730" s="97"/>
      <c r="M730" s="97"/>
      <c r="N730" s="97"/>
      <c r="O730" s="97"/>
      <c r="P730" s="97"/>
      <c r="Q730" s="97"/>
    </row>
    <row r="731" spans="1:17" ht="12.75" customHeight="1">
      <c r="A731" s="242"/>
      <c r="B731" s="97"/>
      <c r="C731" s="97"/>
      <c r="D731" s="97"/>
      <c r="E731" s="97"/>
      <c r="F731" s="97"/>
      <c r="G731" s="97"/>
      <c r="H731" s="97"/>
      <c r="I731" s="97"/>
      <c r="J731" s="97"/>
      <c r="K731" s="97"/>
      <c r="L731" s="97"/>
      <c r="M731" s="97"/>
      <c r="N731" s="97"/>
      <c r="O731" s="97"/>
      <c r="P731" s="97"/>
      <c r="Q731" s="97"/>
    </row>
    <row r="732" spans="1:17" ht="33" customHeight="1" thickBot="1">
      <c r="A732" s="469" t="s">
        <v>274</v>
      </c>
      <c r="B732" s="469"/>
      <c r="C732" s="469"/>
      <c r="D732" s="469"/>
      <c r="E732" s="94"/>
      <c r="F732" s="94"/>
      <c r="G732" s="94"/>
      <c r="H732" s="66"/>
      <c r="I732" s="66"/>
      <c r="J732" s="97"/>
      <c r="K732" s="97"/>
      <c r="L732" s="97"/>
      <c r="M732" s="97"/>
      <c r="N732" s="97"/>
      <c r="O732" s="97"/>
      <c r="P732" s="97"/>
      <c r="Q732" s="97"/>
    </row>
    <row r="733" spans="1:17" ht="12.75" customHeight="1">
      <c r="A733" s="470" t="s">
        <v>39</v>
      </c>
      <c r="B733" s="268"/>
      <c r="C733" s="472" t="s">
        <v>45</v>
      </c>
      <c r="D733" s="472" t="s">
        <v>46</v>
      </c>
      <c r="E733" s="474"/>
      <c r="F733" s="66"/>
      <c r="G733" s="66"/>
      <c r="H733" s="66"/>
      <c r="I733" s="66"/>
      <c r="J733" s="97"/>
      <c r="K733" s="97"/>
      <c r="L733" s="97"/>
      <c r="M733" s="97"/>
      <c r="N733" s="97"/>
      <c r="O733" s="97"/>
      <c r="P733" s="97"/>
      <c r="Q733" s="97"/>
    </row>
    <row r="734" spans="1:17" ht="24.75" customHeight="1" thickBot="1">
      <c r="A734" s="471"/>
      <c r="B734" s="324" t="s">
        <v>44</v>
      </c>
      <c r="C734" s="473"/>
      <c r="D734" s="473"/>
      <c r="E734" s="475"/>
      <c r="F734" s="66"/>
      <c r="G734" s="66"/>
      <c r="H734" s="66"/>
      <c r="I734" s="66"/>
      <c r="J734" s="97"/>
      <c r="K734" s="97"/>
      <c r="L734" s="97"/>
      <c r="M734" s="97"/>
      <c r="N734" s="97"/>
      <c r="O734" s="97"/>
      <c r="P734" s="97"/>
      <c r="Q734" s="97"/>
    </row>
    <row r="735" spans="1:17" ht="12.75" customHeight="1">
      <c r="A735" s="97" t="s">
        <v>267</v>
      </c>
      <c r="B735" s="476" t="s">
        <v>265</v>
      </c>
      <c r="C735" s="476"/>
      <c r="D735" s="476"/>
      <c r="E735" s="14"/>
      <c r="F735" s="66"/>
      <c r="G735" s="66"/>
      <c r="H735" s="66"/>
      <c r="I735" s="66"/>
      <c r="J735" s="97"/>
      <c r="K735" s="97"/>
      <c r="L735" s="97"/>
      <c r="M735" s="97"/>
      <c r="N735" s="97"/>
      <c r="O735" s="97"/>
      <c r="P735" s="97"/>
      <c r="Q735" s="97"/>
    </row>
    <row r="736" spans="1:17" ht="12.75" customHeight="1">
      <c r="A736" s="326" t="s">
        <v>228</v>
      </c>
      <c r="B736" s="414">
        <v>5.8</v>
      </c>
      <c r="C736" s="414">
        <v>5</v>
      </c>
      <c r="D736" s="414">
        <v>0.44</v>
      </c>
      <c r="E736" s="14"/>
      <c r="F736" s="66"/>
      <c r="G736" s="66"/>
      <c r="H736" s="66"/>
      <c r="I736" s="66"/>
      <c r="J736" s="97"/>
      <c r="K736" s="97"/>
      <c r="L736" s="97"/>
      <c r="M736" s="97"/>
      <c r="N736" s="97"/>
      <c r="O736" s="97"/>
      <c r="P736" s="97"/>
      <c r="Q736" s="97"/>
    </row>
    <row r="737" spans="1:17" ht="12.75" customHeight="1">
      <c r="A737" s="326" t="s">
        <v>229</v>
      </c>
      <c r="B737" s="414">
        <v>5.8</v>
      </c>
      <c r="C737" s="414">
        <v>5</v>
      </c>
      <c r="D737" s="414">
        <v>0.44</v>
      </c>
      <c r="E737" s="14"/>
      <c r="F737" s="66"/>
      <c r="G737" s="66"/>
      <c r="H737" s="66"/>
      <c r="I737" s="66"/>
      <c r="J737" s="97"/>
      <c r="K737" s="97"/>
      <c r="L737" s="97"/>
      <c r="M737" s="97"/>
      <c r="N737" s="97"/>
      <c r="O737" s="97"/>
      <c r="P737" s="97"/>
      <c r="Q737" s="97"/>
    </row>
    <row r="738" spans="1:17" ht="12.75" customHeight="1">
      <c r="A738" s="326" t="s">
        <v>230</v>
      </c>
      <c r="B738" s="414">
        <v>5.8</v>
      </c>
      <c r="C738" s="414">
        <v>5</v>
      </c>
      <c r="D738" s="414">
        <v>0.44</v>
      </c>
      <c r="E738" s="14"/>
      <c r="F738" s="66"/>
      <c r="G738" s="66"/>
      <c r="H738" s="66"/>
      <c r="I738" s="66"/>
      <c r="J738" s="97"/>
      <c r="K738" s="97"/>
      <c r="L738" s="97"/>
      <c r="M738" s="97"/>
      <c r="N738" s="97"/>
      <c r="O738" s="97"/>
      <c r="P738" s="97"/>
      <c r="Q738" s="97"/>
    </row>
    <row r="739" spans="1:17" ht="12.75" customHeight="1">
      <c r="A739" s="326" t="s">
        <v>59</v>
      </c>
      <c r="B739" s="414">
        <v>5.8</v>
      </c>
      <c r="C739" s="414">
        <v>5</v>
      </c>
      <c r="D739" s="414">
        <v>0.44</v>
      </c>
      <c r="E739" s="14"/>
      <c r="F739" s="66"/>
      <c r="G739" s="66"/>
      <c r="H739" s="66"/>
      <c r="I739" s="66"/>
      <c r="J739" s="97"/>
      <c r="K739" s="97"/>
      <c r="L739" s="97"/>
      <c r="M739" s="97"/>
      <c r="N739" s="97"/>
      <c r="O739" s="97"/>
      <c r="P739" s="97"/>
      <c r="Q739" s="97"/>
    </row>
    <row r="740" spans="1:17" ht="12.75" customHeight="1">
      <c r="A740" s="326" t="s">
        <v>60</v>
      </c>
      <c r="B740" s="414">
        <v>5.8</v>
      </c>
      <c r="C740" s="414">
        <v>5</v>
      </c>
      <c r="D740" s="414">
        <v>0.44</v>
      </c>
      <c r="E740" s="14"/>
      <c r="F740" s="66"/>
      <c r="G740" s="66"/>
      <c r="H740" s="66"/>
      <c r="I740" s="66"/>
      <c r="J740" s="97"/>
      <c r="K740" s="97"/>
      <c r="L740" s="97"/>
      <c r="M740" s="97"/>
      <c r="N740" s="97"/>
      <c r="O740" s="97"/>
      <c r="P740" s="97"/>
      <c r="Q740" s="97"/>
    </row>
    <row r="741" spans="1:17" ht="12.75" customHeight="1" thickBot="1">
      <c r="A741" s="325" t="s">
        <v>61</v>
      </c>
      <c r="B741" s="415">
        <v>5.8</v>
      </c>
      <c r="C741" s="415">
        <v>5</v>
      </c>
      <c r="D741" s="415">
        <v>0.44</v>
      </c>
      <c r="E741" s="289"/>
      <c r="F741" s="66"/>
      <c r="G741" s="66"/>
      <c r="H741" s="66"/>
      <c r="I741" s="66"/>
      <c r="J741" s="97"/>
      <c r="K741" s="97"/>
      <c r="L741" s="97"/>
      <c r="M741" s="97"/>
      <c r="N741" s="97"/>
      <c r="O741" s="97"/>
      <c r="P741" s="97"/>
      <c r="Q741" s="97"/>
    </row>
    <row r="742" spans="1:17" ht="12.75" customHeight="1">
      <c r="A742" s="97"/>
      <c r="B742" s="97"/>
      <c r="C742" s="288"/>
      <c r="D742" s="288"/>
      <c r="E742" s="289"/>
      <c r="F742" s="66"/>
      <c r="G742" s="66"/>
      <c r="H742" s="66"/>
      <c r="I742" s="66"/>
      <c r="J742" s="97"/>
      <c r="K742" s="97"/>
      <c r="L742" s="97"/>
      <c r="M742" s="97"/>
      <c r="N742" s="97"/>
      <c r="O742" s="97"/>
      <c r="P742" s="97"/>
      <c r="Q742" s="97"/>
    </row>
    <row r="743" ht="12.75" customHeight="1">
      <c r="C743" s="97"/>
    </row>
    <row r="744" ht="12.75" customHeight="1"/>
    <row r="745" ht="12.75" customHeight="1"/>
    <row r="746" ht="12.75" customHeight="1"/>
    <row r="747" ht="12.75" customHeight="1"/>
  </sheetData>
  <mergeCells count="30">
    <mergeCell ref="E231:P231"/>
    <mergeCell ref="E307:P307"/>
    <mergeCell ref="E309:P309"/>
    <mergeCell ref="H187:I187"/>
    <mergeCell ref="J187:K187"/>
    <mergeCell ref="E229:P229"/>
    <mergeCell ref="D187:E187"/>
    <mergeCell ref="F187:G187"/>
    <mergeCell ref="A24:I24"/>
    <mergeCell ref="A23:I23"/>
    <mergeCell ref="A16:I16"/>
    <mergeCell ref="A19:F19"/>
    <mergeCell ref="B735:D735"/>
    <mergeCell ref="A5:G5"/>
    <mergeCell ref="A6:G6"/>
    <mergeCell ref="A7:J7"/>
    <mergeCell ref="A10:K10"/>
    <mergeCell ref="A11:K11"/>
    <mergeCell ref="A12:G12"/>
    <mergeCell ref="A15:H15"/>
    <mergeCell ref="A27:I27"/>
    <mergeCell ref="A20:G20"/>
    <mergeCell ref="A540:N540"/>
    <mergeCell ref="A579:E579"/>
    <mergeCell ref="A655:E655"/>
    <mergeCell ref="A733:A734"/>
    <mergeCell ref="C733:C734"/>
    <mergeCell ref="E733:E734"/>
    <mergeCell ref="A732:D732"/>
    <mergeCell ref="D733:D734"/>
  </mergeCells>
  <hyperlinks>
    <hyperlink ref="A5" location="Data!A30" display="Table 1.  Weekly (Thursday) closing price of the nearby futures contract, marketing year 2004/05"/>
    <hyperlink ref="A6" location="Data!A107" display="Table 2.  Weekly (Thursday) closing price of the nearby futures contract, marketing year 2003/04"/>
    <hyperlink ref="A7" location="Data!A185" display="Table 3.  Average monthly closing price for the nearby corn futures contract by marketing year month, marketing years 1975-2003  "/>
    <hyperlink ref="A10" location="Data!A228" display="Table 4.  Observed monthly farm price received by week for U.S. corn producers, marketing year 2004/05 (from monthly Agricultural Prices report)"/>
    <hyperlink ref="A11" location="Data!A306" display="Table 5.  Observed monthly farm price received by week for U.S. corn producers, marketing year 2003/04 (from monthly Agricultural Prices report)"/>
    <hyperlink ref="A12" location="Data!A385" display="Table 6.  Monthly and annual price received by U.S. corn producers, marketing years 1975-2003"/>
    <hyperlink ref="A15" location="Data!A426" display="Table 7.  Average monthly basis (farm price received less futures) for U.S. Corn, marketing years 1975-2003 "/>
    <hyperlink ref="A16" location="Data!A466" display="Table 8.  5-Year average monthly basis (farm price received less futures), for U.S. corn, marketing years 1980-2003 "/>
    <hyperlink ref="A19" location="Data!A502" display="Table 9.  Monthly marketing weights for U.S. corn, marketing years 1975-2003"/>
    <hyperlink ref="A20" location="Data!A543" display="Table10.  5-Year average monthly marketing weights for U.S. corn, marketing years 1975-2003  "/>
    <hyperlink ref="A23" location="Data!A579" display="Table 11.  WASDE monthly projection of the U.S.farm price received for corn by forecast period, marketing year 2004/05 "/>
    <hyperlink ref="A24" location="Data!A655" display="Table 12.  WASDE monthly projection of the U.S.farm price received for corn by forecast period, marketing year 2003/04 "/>
    <hyperlink ref="A27" location="Data!A732" display="Table 13.  Policy parameters--target price, national average loan rate, and direct payment rate, marketing years 2002-2007"/>
    <hyperlink ref="A10:K10" location="Data!A228" display="Table 4.  Observed monthly farm price received by week for U.S. corn producers, marketing year 2004/05 (from monthly Agricultural Prices report)"/>
    <hyperlink ref="A11:K11" location="Data!A306" display="Table 5.  Observed monthly farm price received by week for U.S. corn producers, marketing year 2003/04 (from monthly Agricultural Prices report)"/>
  </hyperlink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FUTURES PRICE FORECAST MODEL: estimates for the season-average price and counter-cyclical payment rate for corn</dc:title>
  <dc:subject>agricultural economics</dc:subject>
  <dc:creator>Linwood Hoffman</dc:creator>
  <cp:keywords>soybeans, forecast model, futures prices, season-average price, counter-cyclical payments, CCP</cp:keywords>
  <dc:description/>
  <cp:lastModifiedBy>DAVIDJ</cp:lastModifiedBy>
  <cp:lastPrinted>2005-04-05T21:40:33Z</cp:lastPrinted>
  <dcterms:created xsi:type="dcterms:W3CDTF">2004-10-01T15:31:32Z</dcterms:created>
  <dcterms:modified xsi:type="dcterms:W3CDTF">2009-05-12T16:02:37Z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