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1'!$A$1:$N$50</definedName>
    <definedName name="_xlnm.Print_Area" localSheetId="7">'Table 10'!$A$1:$G$47</definedName>
    <definedName name="_xlnm.Print_Area" localSheetId="2">'Table 2'!$A$1:$J$39</definedName>
    <definedName name="_xlnm.Print_Area" localSheetId="3">'Table 3'!$A$1:$M$40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<sst xmlns="http://schemas.openxmlformats.org/spreadsheetml/2006/main" count="556" uniqueCount="199">
  <si>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</si>
  <si>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</si>
  <si>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</si>
  <si>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</si>
  <si>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</si>
  <si>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</si>
  <si>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</si>
  <si>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</si>
  <si>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</si>
  <si>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</si>
  <si>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</si>
  <si>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</si>
  <si>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</si>
  <si>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</si>
  <si>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</si>
  <si>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</si>
  <si>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</si>
  <si>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</si>
  <si>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</si>
  <si>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</si>
  <si>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</si>
  <si>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</si>
  <si>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</si>
  <si>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</si>
  <si>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</si>
  <si>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</si>
  <si>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</si>
  <si>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</si>
  <si>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</si>
  <si>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</si>
  <si>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</si>
  <si>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</si>
  <si>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</si>
  <si>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</si>
  <si>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</si>
  <si>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</si>
  <si>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</si>
  <si>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</si>
  <si>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</si>
  <si>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</si>
  <si>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</si>
  <si>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</si>
  <si>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</si>
  <si>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</si>
  <si>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</si>
  <si>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</si>
  <si>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</si>
  <si>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</si>
  <si>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</si>
  <si>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</si>
  <si>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</si>
  <si>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</si>
  <si>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</si>
  <si>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</si>
  <si>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</si>
  <si>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</si>
  <si>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</si>
  <si>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</si>
  <si>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</si>
  <si>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</si>
  <si>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</si>
  <si>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</si>
  <si>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</si>
  <si>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</si>
  <si>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</si>
  <si>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</si>
  <si>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</si>
  <si>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</si>
  <si>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</si>
  <si>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</si>
  <si>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</si>
  <si>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</si>
  <si>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</si>
  <si>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</si>
  <si>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</si>
  <si>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</si>
  <si>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</si>
  <si>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</si>
  <si>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</si>
  <si>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</si>
  <si>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</si>
  <si>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</si>
  <si>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</si>
  <si>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</si>
  <si>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</si>
  <si>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</si>
  <si>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</si>
  <si>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</si>
  <si>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</si>
  <si>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</si>
  <si>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</si>
  <si>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</si>
  <si>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</si>
  <si>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</si>
  <si>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</si>
  <si>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</si>
  <si>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</si>
  <si>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</si>
  <si>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</si>
  <si>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</si>
  <si>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</si>
  <si>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</si>
  <si>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</si>
  <si>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</si>
  <si>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</si>
  <si>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</si>
  <si>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</si>
  <si>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</si>
  <si>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</si>
  <si>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</si>
  <si>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</si>
  <si>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</si>
  <si>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</si>
  <si>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</si>
  <si>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</si>
  <si>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</si>
  <si>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</si>
  <si>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</si>
  <si>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</si>
  <si>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</si>
  <si>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</si>
  <si>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</si>
  <si>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</si>
  <si>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</si>
  <si>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</si>
  <si>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</si>
  <si>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</si>
  <si>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</si>
  <si>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</si>
  <si>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</si>
  <si>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</si>
  <si>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</si>
  <si>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</si>
  <si>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</si>
  <si>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</si>
  <si>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</si>
  <si>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</si>
  <si>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</si>
  <si>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</si>
  <si>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</si>
  <si>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</si>
  <si>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</si>
  <si>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</si>
  <si>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</si>
  <si>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</si>
  <si>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</si>
  <si>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</si>
  <si>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</si>
  <si>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</si>
  <si>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</si>
  <si>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</si>
  <si>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</si>
  <si>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</si>
  <si>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</si>
  <si>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</si>
  <si>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</si>
  <si>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</si>
  <si>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</si>
  <si>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</si>
  <si>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</si>
  <si>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</si>
  <si>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</si>
  <si>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</si>
  <si>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</si>
  <si>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</si>
  <si>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</si>
  <si>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</si>
  <si>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</si>
  <si>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</si>
  <si>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</si>
  <si>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</si>
  <si>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</si>
  <si>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</si>
  <si>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</si>
  <si>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</si>
  <si>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35.0-39.0</t>
  </si>
  <si>
    <t>57.0-61.0</t>
  </si>
  <si>
    <t>31.0-35.0</t>
  </si>
  <si>
    <t>7.35-9.85</t>
  </si>
  <si>
    <t>115-155</t>
  </si>
  <si>
    <t>290-330</t>
  </si>
  <si>
    <t>240-280</t>
  </si>
  <si>
    <t>29.5-33.5</t>
  </si>
  <si>
    <t>29.0-33.0</t>
  </si>
  <si>
    <t>210-250</t>
  </si>
  <si>
    <t>135-175</t>
  </si>
  <si>
    <t>195-235</t>
  </si>
  <si>
    <t>Soybean ending</t>
  </si>
  <si>
    <t>Million bushels</t>
  </si>
  <si>
    <t>2018/19</t>
  </si>
  <si>
    <t>14.90-18.90</t>
  </si>
  <si>
    <t>14.50-18.50</t>
  </si>
  <si>
    <t>52.0-56.0</t>
  </si>
  <si>
    <t>U.S. production</t>
  </si>
  <si>
    <t>India</t>
  </si>
  <si>
    <t>production</t>
  </si>
  <si>
    <t>Million metric tons</t>
  </si>
  <si>
    <t>Soybeans</t>
  </si>
  <si>
    <t>Peanuts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</si>
</sst>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167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may double with a record supply, lower exports</a:t>
            </a:r>
          </a:p>
        </c:rich>
      </c:tx>
      <c:layout>
        <c:manualLayout>
          <c:xMode val="factor"/>
          <c:yMode val="factor"/>
          <c:x val="-0.116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Cover!$A$4:$A$12</c:f>
              <c:strCache/>
            </c:strRef>
          </c:cat>
          <c:val>
            <c:numRef>
              <c:f>Cover!$B$4:$B$12</c:f>
              <c:numCache/>
            </c:numRef>
          </c:val>
        </c:ser>
        <c:axId val="38813844"/>
        <c:axId val="13780277"/>
      </c:barChart>
      <c:catAx>
        <c:axId val="3881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National Agricultural Statistics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Stocks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 World Agricultural Ourlook Board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  <c:max val="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3844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canola and sunflowerseed trend in opposite directions</a:t>
            </a:r>
          </a:p>
        </c:rich>
      </c:tx>
      <c:layout>
        <c:manualLayout>
          <c:xMode val="factor"/>
          <c:yMode val="factor"/>
          <c:x val="-0.159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Sunflowerseed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1'!$C$4:$C$22</c:f>
              <c:numCache/>
            </c:numRef>
          </c:val>
          <c:smooth val="0"/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Canola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1'!$B$4:$B$22</c:f>
              <c:numCache/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National Agricultural Statistics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 Production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0623"/>
        <c:crosses val="autoZero"/>
        <c:auto val="1"/>
        <c:lblOffset val="100"/>
        <c:tickLblSkip val="1"/>
        <c:noMultiLvlLbl val="0"/>
      </c:catAx>
      <c:valAx>
        <c:axId val="42460623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6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3630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300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Indian soybean production in 2018/19 improves while peanut crop falters</a:t>
            </a:r>
          </a:p>
        </c:rich>
      </c:tx>
      <c:layout>
        <c:manualLayout>
          <c:xMode val="factor"/>
          <c:yMode val="factor"/>
          <c:x val="-0.136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2'!$B$5:$B$23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Peanuts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2'!$C$5:$C$23</c:f>
              <c:numCache/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Statistics Service, PSD Online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58409"/>
        <c:crosses val="autoZero"/>
        <c:auto val="0"/>
        <c:lblOffset val="100"/>
        <c:tickLblSkip val="2"/>
        <c:noMultiLvlLbl val="0"/>
      </c:catAx>
      <c:valAx>
        <c:axId val="1675840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128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95"/>
          <c:y val="0.206"/>
          <c:w val="0.144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352425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143125" y="0"/>
        <a:ext cx="6448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14</xdr:col>
      <xdr:colOff>333375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2466975" y="133350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43388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193</v>
      </c>
      <c r="B1" s="140"/>
      <c r="C1" s="140"/>
      <c r="D1" s="140"/>
      <c r="F1" s="10"/>
      <c r="G1" s="22"/>
    </row>
    <row r="2" spans="2:4" ht="12.75">
      <c r="B2" s="10" t="s">
        <v>52</v>
      </c>
      <c r="C2" s="10" t="s">
        <v>89</v>
      </c>
      <c r="D2" s="10"/>
    </row>
    <row r="3" spans="2:4" ht="12.75">
      <c r="B3" s="10" t="s">
        <v>112</v>
      </c>
      <c r="D3" s="10"/>
    </row>
    <row r="4" spans="1:7" ht="12.75">
      <c r="A4" s="139">
        <v>2000</v>
      </c>
      <c r="B4" s="25">
        <v>1998.31</v>
      </c>
      <c r="C4" s="25">
        <v>3544.428</v>
      </c>
      <c r="D4" s="25"/>
      <c r="F4" s="23"/>
      <c r="G4" s="25"/>
    </row>
    <row r="5" spans="1:7" ht="12.75">
      <c r="A5" s="139">
        <v>2001</v>
      </c>
      <c r="B5" s="25">
        <v>1998.515</v>
      </c>
      <c r="C5" s="25">
        <v>3418.759</v>
      </c>
      <c r="D5" s="25"/>
      <c r="F5" s="23"/>
      <c r="G5" s="25"/>
    </row>
    <row r="6" spans="1:7" ht="12.75">
      <c r="A6" s="139">
        <v>2002</v>
      </c>
      <c r="B6" s="25">
        <v>1533.42</v>
      </c>
      <c r="C6" s="25">
        <v>2451.247</v>
      </c>
      <c r="D6" s="25"/>
      <c r="F6" s="23"/>
      <c r="G6" s="25"/>
    </row>
    <row r="7" spans="1:7" ht="12.75">
      <c r="A7" s="139">
        <v>2003</v>
      </c>
      <c r="B7" s="25">
        <v>1512.25</v>
      </c>
      <c r="C7" s="25">
        <v>2665.226</v>
      </c>
      <c r="D7" s="25"/>
      <c r="F7" s="23"/>
      <c r="G7" s="25"/>
    </row>
    <row r="8" spans="1:7" ht="12.75">
      <c r="A8" s="139">
        <v>2004</v>
      </c>
      <c r="B8" s="25">
        <v>1339.53</v>
      </c>
      <c r="C8" s="25">
        <v>2049.613</v>
      </c>
      <c r="D8" s="25"/>
      <c r="F8" s="23"/>
      <c r="G8" s="25"/>
    </row>
    <row r="9" spans="1:7" ht="12.75">
      <c r="A9" s="139">
        <v>2005</v>
      </c>
      <c r="B9" s="25">
        <v>1580.985</v>
      </c>
      <c r="C9" s="25">
        <v>4017.155</v>
      </c>
      <c r="D9" s="25"/>
      <c r="E9" s="25"/>
      <c r="F9" s="23"/>
      <c r="G9" s="25"/>
    </row>
    <row r="10" spans="1:7" ht="12.75">
      <c r="A10" s="139">
        <v>2006</v>
      </c>
      <c r="B10" s="25">
        <v>1394.312</v>
      </c>
      <c r="C10" s="25">
        <v>2143.613</v>
      </c>
      <c r="D10" s="25"/>
      <c r="E10" s="25"/>
      <c r="F10" s="23"/>
      <c r="G10" s="25"/>
    </row>
    <row r="11" spans="1:6" ht="12.75">
      <c r="A11" s="139">
        <v>2007</v>
      </c>
      <c r="B11" s="25">
        <v>1430.734</v>
      </c>
      <c r="C11" s="25">
        <v>2868.87</v>
      </c>
      <c r="D11" s="25"/>
      <c r="E11" s="25"/>
      <c r="F11" s="23"/>
    </row>
    <row r="12" spans="1:6" ht="12.75">
      <c r="A12" s="139">
        <v>2008</v>
      </c>
      <c r="B12" s="25">
        <v>1445.064</v>
      </c>
      <c r="C12" s="25">
        <v>3422.84</v>
      </c>
      <c r="D12" s="25"/>
      <c r="E12" s="25"/>
      <c r="F12" s="23"/>
    </row>
    <row r="13" spans="1:6" ht="12.75">
      <c r="A13" s="139">
        <v>2009</v>
      </c>
      <c r="B13" s="25">
        <v>1464.78</v>
      </c>
      <c r="C13" s="25">
        <v>3036.46</v>
      </c>
      <c r="D13" s="25"/>
      <c r="E13" s="25"/>
      <c r="F13" s="23"/>
    </row>
    <row r="14" spans="1:6" ht="12.75">
      <c r="A14" s="139">
        <v>2010</v>
      </c>
      <c r="B14" s="25">
        <v>2447.628</v>
      </c>
      <c r="C14" s="25">
        <v>2735.57</v>
      </c>
      <c r="D14" s="25"/>
      <c r="E14" s="25"/>
      <c r="F14" s="23"/>
    </row>
    <row r="15" spans="1:5" ht="12.75">
      <c r="A15" s="139">
        <v>2011</v>
      </c>
      <c r="B15" s="25">
        <v>1528.01</v>
      </c>
      <c r="C15" s="25">
        <v>2038.275</v>
      </c>
      <c r="D15" s="25"/>
      <c r="E15" s="25"/>
    </row>
    <row r="16" spans="1:9" ht="12.75">
      <c r="A16" s="139">
        <v>2012</v>
      </c>
      <c r="B16" s="25">
        <v>2391.61</v>
      </c>
      <c r="C16" s="25">
        <v>2736.06</v>
      </c>
      <c r="D16" s="25"/>
      <c r="G16" s="21"/>
      <c r="H16" s="21"/>
      <c r="I16" s="21"/>
    </row>
    <row r="17" spans="1:8" ht="12.75">
      <c r="A17" s="139">
        <v>2013</v>
      </c>
      <c r="B17" s="25">
        <v>2210.505</v>
      </c>
      <c r="C17" s="25">
        <v>2021.7649999999999</v>
      </c>
      <c r="D17" s="25"/>
      <c r="G17" s="13"/>
      <c r="H17" s="13"/>
    </row>
    <row r="18" spans="1:8" ht="12.75">
      <c r="A18" s="139">
        <v>2014</v>
      </c>
      <c r="B18" s="25">
        <v>2510.995</v>
      </c>
      <c r="C18" s="25">
        <v>2219.05</v>
      </c>
      <c r="D18" s="25"/>
      <c r="E18" s="23"/>
      <c r="F18" s="23"/>
      <c r="G18" s="13"/>
      <c r="H18" s="13"/>
    </row>
    <row r="19" spans="1:8" ht="12.75">
      <c r="A19" s="139">
        <v>2015</v>
      </c>
      <c r="B19" s="25">
        <v>2878.47</v>
      </c>
      <c r="C19" s="25">
        <v>2923.73</v>
      </c>
      <c r="D19" s="9"/>
      <c r="E19" s="9"/>
      <c r="F19" s="23"/>
      <c r="G19" s="13"/>
      <c r="H19" s="13"/>
    </row>
    <row r="20" spans="1:8" ht="12.75">
      <c r="A20" s="139">
        <v>2016</v>
      </c>
      <c r="B20" s="25">
        <v>3086.34</v>
      </c>
      <c r="C20" s="25">
        <v>2651.6349999999998</v>
      </c>
      <c r="D20" s="9"/>
      <c r="E20" s="9"/>
      <c r="F20" s="23"/>
      <c r="G20" s="13"/>
      <c r="H20" s="13"/>
    </row>
    <row r="21" spans="1:8" ht="12.75">
      <c r="A21" s="139">
        <v>2017</v>
      </c>
      <c r="B21" s="25">
        <v>3118.68</v>
      </c>
      <c r="C21" s="25">
        <v>2155.2619999999997</v>
      </c>
      <c r="D21" s="9"/>
      <c r="E21" s="9"/>
      <c r="F21" s="23"/>
      <c r="G21" s="13"/>
      <c r="H21" s="13"/>
    </row>
    <row r="22" spans="1:8" ht="12.75">
      <c r="A22" s="139">
        <v>2018</v>
      </c>
      <c r="B22" s="25">
        <v>3619.02</v>
      </c>
      <c r="C22" s="25">
        <v>1934.98</v>
      </c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194</v>
      </c>
    </row>
    <row r="2" spans="1:7" ht="12.75">
      <c r="A2" s="22" t="s">
        <v>195</v>
      </c>
      <c r="B2" s="22" t="s">
        <v>197</v>
      </c>
      <c r="C2" s="148" t="s">
        <v>198</v>
      </c>
      <c r="D2" s="148"/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196</v>
      </c>
      <c r="C4" s="10"/>
      <c r="D4" s="10"/>
    </row>
    <row r="5" spans="1:7" ht="12.75">
      <c r="A5" s="139">
        <v>2000</v>
      </c>
      <c r="B5" s="151">
        <v>5.25</v>
      </c>
      <c r="C5" s="151">
        <v>5.7</v>
      </c>
      <c r="D5" s="150"/>
      <c r="F5" s="23"/>
      <c r="G5" s="25"/>
    </row>
    <row r="6" spans="1:7" ht="12.75">
      <c r="A6" s="139">
        <v>2001</v>
      </c>
      <c r="B6" s="151">
        <v>5.4</v>
      </c>
      <c r="C6" s="151">
        <v>7.6</v>
      </c>
      <c r="D6" s="150"/>
      <c r="F6" s="23"/>
      <c r="G6" s="25"/>
    </row>
    <row r="7" spans="1:4" ht="12.75">
      <c r="A7" s="139">
        <v>2002</v>
      </c>
      <c r="B7" s="151">
        <v>4</v>
      </c>
      <c r="C7" s="151">
        <v>5.4</v>
      </c>
      <c r="D7" s="150"/>
    </row>
    <row r="8" spans="1:4" ht="12.75">
      <c r="A8" s="139">
        <v>2003</v>
      </c>
      <c r="B8" s="151">
        <v>6.8</v>
      </c>
      <c r="C8" s="151">
        <v>7.7</v>
      </c>
      <c r="D8" s="150"/>
    </row>
    <row r="9" spans="1:4" ht="12.75">
      <c r="A9" s="139">
        <v>2004</v>
      </c>
      <c r="B9" s="151">
        <v>5.85</v>
      </c>
      <c r="C9" s="151">
        <v>6.07</v>
      </c>
      <c r="D9" s="150"/>
    </row>
    <row r="10" spans="1:4" ht="12.75">
      <c r="A10" s="139">
        <v>2005</v>
      </c>
      <c r="B10" s="151">
        <v>7.388</v>
      </c>
      <c r="C10" s="151">
        <v>6.25</v>
      </c>
      <c r="D10" s="150"/>
    </row>
    <row r="11" spans="1:4" ht="12.75">
      <c r="A11" s="139">
        <v>2006</v>
      </c>
      <c r="B11" s="151">
        <v>7.15</v>
      </c>
      <c r="C11" s="151">
        <v>5.35</v>
      </c>
      <c r="D11" s="150"/>
    </row>
    <row r="12" spans="1:4" ht="12.75">
      <c r="A12" s="139">
        <v>2007</v>
      </c>
      <c r="B12" s="151">
        <v>9.473</v>
      </c>
      <c r="C12" s="151">
        <v>6.89</v>
      </c>
      <c r="D12" s="150"/>
    </row>
    <row r="13" spans="1:4" ht="12.75">
      <c r="A13" s="139">
        <v>2008</v>
      </c>
      <c r="B13" s="151">
        <v>9.308</v>
      </c>
      <c r="C13" s="151">
        <v>5.92</v>
      </c>
      <c r="D13" s="150"/>
    </row>
    <row r="14" spans="1:4" ht="12.75">
      <c r="A14" s="139">
        <v>2009</v>
      </c>
      <c r="B14" s="151">
        <v>9.7</v>
      </c>
      <c r="C14" s="151">
        <v>5.12</v>
      </c>
      <c r="D14" s="150"/>
    </row>
    <row r="15" spans="1:4" ht="12.75">
      <c r="A15" s="139">
        <v>2010</v>
      </c>
      <c r="B15" s="151">
        <v>10.13</v>
      </c>
      <c r="C15" s="151">
        <v>5.84</v>
      </c>
      <c r="D15" s="150"/>
    </row>
    <row r="16" spans="1:4" ht="12.75">
      <c r="A16" s="139">
        <v>2011</v>
      </c>
      <c r="B16" s="151">
        <v>11.94</v>
      </c>
      <c r="C16" s="151">
        <v>6.015</v>
      </c>
      <c r="D16" s="150"/>
    </row>
    <row r="17" spans="1:9" ht="12.75">
      <c r="A17" s="139">
        <v>2012</v>
      </c>
      <c r="B17" s="151">
        <v>12.186</v>
      </c>
      <c r="C17" s="151">
        <v>4.334</v>
      </c>
      <c r="D17" s="150"/>
      <c r="H17" s="21"/>
      <c r="I17" s="21"/>
    </row>
    <row r="18" spans="1:8" ht="12.75">
      <c r="A18" s="139">
        <v>2013</v>
      </c>
      <c r="B18" s="151">
        <v>9.477</v>
      </c>
      <c r="C18" s="151">
        <v>6.482</v>
      </c>
      <c r="D18" s="150"/>
      <c r="H18" s="13"/>
    </row>
    <row r="19" spans="1:8" ht="12.75">
      <c r="A19" s="139">
        <v>2014</v>
      </c>
      <c r="B19" s="151">
        <v>8.711</v>
      </c>
      <c r="C19" s="151">
        <v>4.855</v>
      </c>
      <c r="D19" s="150"/>
      <c r="H19" s="13"/>
    </row>
    <row r="20" spans="1:8" ht="12.75">
      <c r="A20" s="139">
        <v>2015</v>
      </c>
      <c r="B20" s="151">
        <v>6.929</v>
      </c>
      <c r="C20" s="151">
        <v>4.47</v>
      </c>
      <c r="D20" s="150"/>
      <c r="H20" s="13"/>
    </row>
    <row r="21" spans="1:8" ht="12.75">
      <c r="A21" s="139">
        <v>2016</v>
      </c>
      <c r="B21" s="151">
        <v>10.992</v>
      </c>
      <c r="C21" s="151">
        <v>6.7</v>
      </c>
      <c r="D21" s="150"/>
      <c r="H21" s="13"/>
    </row>
    <row r="22" spans="1:8" ht="12.75">
      <c r="A22" s="139">
        <v>2017</v>
      </c>
      <c r="B22" s="151">
        <v>8.35</v>
      </c>
      <c r="C22" s="151">
        <v>6.5</v>
      </c>
      <c r="D22" s="150"/>
      <c r="H22" s="13"/>
    </row>
    <row r="23" spans="1:8" ht="12.75">
      <c r="A23" s="139">
        <v>2018</v>
      </c>
      <c r="B23" s="151">
        <v>10.35</v>
      </c>
      <c r="C23" s="151">
        <v>4.7</v>
      </c>
      <c r="D23" s="150"/>
      <c r="H23" s="13"/>
    </row>
    <row r="24" spans="1:8" ht="12.75">
      <c r="A24" s="149"/>
      <c r="B24" s="150"/>
      <c r="C24" s="150"/>
      <c r="D24" s="150"/>
      <c r="H24" s="13"/>
    </row>
    <row r="25" spans="1:8" ht="12.75">
      <c r="A25" s="149"/>
      <c r="B25" s="150"/>
      <c r="C25" s="150"/>
      <c r="D25" s="150"/>
      <c r="H25" s="13"/>
    </row>
    <row r="26" spans="1:8" ht="12.75">
      <c r="A26" s="149"/>
      <c r="B26" s="150"/>
      <c r="C26" s="150"/>
      <c r="D26" s="150"/>
      <c r="H26" s="13"/>
    </row>
    <row r="27" spans="1:8" ht="12.75">
      <c r="A27" s="149"/>
      <c r="B27" s="150"/>
      <c r="C27" s="150"/>
      <c r="D27" s="150"/>
      <c r="H27" s="13"/>
    </row>
    <row r="28" spans="1:8" ht="12.75">
      <c r="A28" s="149"/>
      <c r="B28" s="150"/>
      <c r="C28" s="150"/>
      <c r="D28" s="150"/>
      <c r="H28" s="13"/>
    </row>
    <row r="29" spans="1:8" ht="12.75">
      <c r="A29" s="149"/>
      <c r="B29" s="150"/>
      <c r="C29" s="150"/>
      <c r="D29" s="150"/>
      <c r="H29" s="13"/>
    </row>
    <row r="30" spans="1:4" ht="12.75">
      <c r="A30" s="149"/>
      <c r="B30" s="150"/>
      <c r="C30" s="150"/>
      <c r="D30" s="150"/>
    </row>
    <row r="31" spans="1:4" ht="12.75">
      <c r="A31" s="149"/>
      <c r="B31" s="150"/>
      <c r="C31" s="150"/>
      <c r="D31" s="150"/>
    </row>
    <row r="32" spans="1:4" ht="12.75">
      <c r="A32" s="149"/>
      <c r="B32" s="150"/>
      <c r="C32" s="150"/>
      <c r="D32" s="150"/>
    </row>
    <row r="33" spans="1:4" ht="12.75">
      <c r="A33" s="149"/>
      <c r="B33" s="150"/>
      <c r="C33" s="150"/>
      <c r="D33" s="150"/>
    </row>
    <row r="34" spans="1:4" ht="12.75">
      <c r="A34" s="149"/>
      <c r="B34" s="150"/>
      <c r="C34" s="150"/>
      <c r="D34" s="150"/>
    </row>
    <row r="35" spans="1:4" ht="12.75">
      <c r="A35" s="149"/>
      <c r="B35" s="150"/>
      <c r="C35" s="150"/>
      <c r="D35" s="150"/>
    </row>
    <row r="36" spans="1:4" ht="12.75">
      <c r="A36" s="149"/>
      <c r="B36" s="150"/>
      <c r="C36" s="150"/>
      <c r="D36" s="150"/>
    </row>
    <row r="37" spans="1:4" ht="12.75">
      <c r="A37" s="149"/>
      <c r="B37" s="150"/>
      <c r="C37" s="150"/>
      <c r="D37" s="150"/>
    </row>
    <row r="38" spans="1:4" ht="12.75">
      <c r="A38" s="149"/>
      <c r="B38" s="150"/>
      <c r="C38" s="150"/>
      <c r="D38" s="150"/>
    </row>
    <row r="39" spans="1:4" ht="12.75">
      <c r="A39" s="149"/>
      <c r="B39" s="150"/>
      <c r="C39" s="150"/>
      <c r="D39" s="150"/>
    </row>
    <row r="40" spans="1:4" ht="12.75">
      <c r="A40" s="149"/>
      <c r="B40" s="150"/>
      <c r="C40" s="150"/>
      <c r="D40" s="150"/>
    </row>
    <row r="41" spans="1:4" ht="12.75">
      <c r="A41" s="149"/>
      <c r="B41" s="150"/>
      <c r="C41" s="150"/>
      <c r="D41" s="150"/>
    </row>
    <row r="42" spans="1:4" ht="12.75">
      <c r="A42" s="149"/>
      <c r="B42" s="150"/>
      <c r="C42" s="150"/>
      <c r="D42" s="150"/>
    </row>
    <row r="43" spans="1:4" ht="12.75">
      <c r="A43" s="149"/>
      <c r="B43" s="150"/>
      <c r="C43" s="150"/>
      <c r="D43" s="150"/>
    </row>
    <row r="44" spans="1:4" ht="12.75">
      <c r="A44" s="149"/>
      <c r="B44" s="150"/>
      <c r="C44" s="150"/>
      <c r="D44" s="150"/>
    </row>
    <row r="45" spans="1:4" ht="12.75">
      <c r="A45" s="149"/>
      <c r="B45" s="150"/>
      <c r="C45" s="150"/>
      <c r="D45" s="150"/>
    </row>
    <row r="46" spans="1:4" ht="12.75">
      <c r="A46" s="149"/>
      <c r="B46" s="150"/>
      <c r="C46" s="150"/>
      <c r="D46" s="150"/>
    </row>
    <row r="47" spans="1:4" ht="12.75">
      <c r="A47" s="149"/>
      <c r="B47" s="150"/>
      <c r="C47" s="150"/>
      <c r="D47" s="150"/>
    </row>
    <row r="48" spans="1:4" ht="12.75">
      <c r="A48" s="149"/>
      <c r="B48" s="150"/>
      <c r="C48" s="150"/>
      <c r="D48" s="150"/>
    </row>
    <row r="49" spans="1:4" ht="12.75">
      <c r="A49" s="149"/>
      <c r="B49" s="150"/>
      <c r="C49" s="150"/>
      <c r="D49" s="150"/>
    </row>
    <row r="50" spans="1:4" ht="12.75">
      <c r="A50" s="149"/>
      <c r="B50" s="150"/>
      <c r="C50" s="150"/>
      <c r="D50" s="150"/>
    </row>
    <row r="51" spans="1:4" ht="12.75">
      <c r="A51" s="149"/>
      <c r="B51" s="150"/>
      <c r="C51" s="150"/>
      <c r="D51" s="150"/>
    </row>
    <row r="52" spans="1:4" ht="12.75">
      <c r="A52" s="149"/>
      <c r="B52" s="150"/>
      <c r="C52" s="150"/>
      <c r="D52" s="150"/>
    </row>
    <row r="53" spans="1:4" ht="12.75">
      <c r="A53" s="149"/>
      <c r="B53" s="150"/>
      <c r="C53" s="150"/>
      <c r="D53" s="150"/>
    </row>
    <row r="54" spans="1:4" ht="12.75">
      <c r="A54" s="149"/>
      <c r="B54" s="150"/>
      <c r="C54" s="150"/>
      <c r="D54" s="150"/>
    </row>
    <row r="55" spans="1:4" ht="12.75">
      <c r="A55" s="149"/>
      <c r="B55" s="150"/>
      <c r="C55" s="150"/>
      <c r="D55" s="150"/>
    </row>
    <row r="56" spans="1:4" ht="12.75">
      <c r="A56" s="149"/>
      <c r="B56" s="150"/>
      <c r="C56" s="150"/>
      <c r="D56" s="150"/>
    </row>
    <row r="57" spans="1:4" ht="12.75">
      <c r="A57" s="149"/>
      <c r="B57" s="150"/>
      <c r="C57" s="150"/>
      <c r="D57" s="150"/>
    </row>
    <row r="58" spans="1:4" ht="12.75">
      <c r="A58" s="149"/>
      <c r="B58" s="150"/>
      <c r="C58" s="150"/>
      <c r="D58" s="150"/>
    </row>
    <row r="59" spans="1:4" ht="12.75">
      <c r="A59" s="149"/>
      <c r="B59" s="150"/>
      <c r="C59" s="150"/>
      <c r="D59" s="150"/>
    </row>
    <row r="60" spans="1:4" ht="12.75">
      <c r="A60" s="149"/>
      <c r="B60" s="150"/>
      <c r="C60" s="150"/>
      <c r="D60" s="150"/>
    </row>
    <row r="61" spans="1:4" ht="12.75">
      <c r="A61" s="149"/>
      <c r="B61" s="150"/>
      <c r="C61" s="150"/>
      <c r="D61" s="150"/>
    </row>
    <row r="62" spans="1:4" ht="12.75">
      <c r="A62" s="149"/>
      <c r="B62" s="150"/>
      <c r="C62" s="150"/>
      <c r="D62" s="150"/>
    </row>
    <row r="63" spans="1:4" ht="12.75">
      <c r="A63" s="149"/>
      <c r="B63" s="150"/>
      <c r="C63" s="150"/>
      <c r="D63" s="150"/>
    </row>
    <row r="64" spans="1:4" ht="12.75">
      <c r="A64" s="149"/>
      <c r="B64" s="150"/>
      <c r="C64" s="150"/>
      <c r="D64" s="150"/>
    </row>
    <row r="65" spans="1:4" ht="12.75">
      <c r="A65" s="149"/>
      <c r="B65" s="150"/>
      <c r="C65" s="150"/>
      <c r="D65" s="150"/>
    </row>
    <row r="66" spans="1:4" ht="12.75">
      <c r="A66" s="149"/>
      <c r="B66" s="150"/>
      <c r="C66" s="150"/>
      <c r="D66" s="150"/>
    </row>
    <row r="67" spans="1:4" ht="12.75">
      <c r="A67" s="149"/>
      <c r="B67" s="150"/>
      <c r="C67" s="150"/>
      <c r="D67" s="150"/>
    </row>
    <row r="68" spans="1:4" ht="12.75">
      <c r="A68" s="149"/>
      <c r="B68" s="150"/>
      <c r="C68" s="150"/>
      <c r="D68" s="150"/>
    </row>
    <row r="69" spans="1:4" ht="12.75">
      <c r="A69" s="149"/>
      <c r="B69" s="150"/>
      <c r="C69" s="150"/>
      <c r="D69" s="150"/>
    </row>
    <row r="70" spans="1:4" ht="12.75">
      <c r="A70" s="149"/>
      <c r="B70" s="150"/>
      <c r="C70" s="150"/>
      <c r="D70" s="150"/>
    </row>
    <row r="71" spans="1:4" ht="12.75">
      <c r="A71" s="149"/>
      <c r="B71" s="150"/>
      <c r="C71" s="150"/>
      <c r="D71" s="150"/>
    </row>
    <row r="72" spans="1:4" ht="12.75">
      <c r="A72" s="149"/>
      <c r="B72" s="150"/>
      <c r="C72" s="150"/>
      <c r="D72" s="150"/>
    </row>
    <row r="73" spans="1:4" ht="12.75">
      <c r="A73" s="149"/>
      <c r="B73" s="150"/>
      <c r="C73" s="150"/>
      <c r="D73" s="150"/>
    </row>
    <row r="74" spans="1:4" ht="12.75">
      <c r="A74" s="149"/>
      <c r="B74" s="150"/>
      <c r="C74" s="150"/>
      <c r="D74" s="150"/>
    </row>
    <row r="75" spans="1:4" ht="12.75">
      <c r="A75" s="149"/>
      <c r="B75" s="150"/>
      <c r="C75" s="150"/>
      <c r="D75" s="150"/>
    </row>
    <row r="76" spans="1:4" ht="12.75">
      <c r="A76" s="149"/>
      <c r="B76" s="150"/>
      <c r="C76" s="150"/>
      <c r="D76" s="150"/>
    </row>
    <row r="77" spans="1:4" ht="12.75">
      <c r="A77" s="149"/>
      <c r="B77" s="150"/>
      <c r="C77" s="150"/>
      <c r="D77" s="150"/>
    </row>
    <row r="78" spans="1:4" ht="12.75">
      <c r="A78" s="149"/>
      <c r="B78" s="150"/>
      <c r="C78" s="150"/>
      <c r="D78" s="150"/>
    </row>
    <row r="79" spans="1:4" ht="12.75">
      <c r="A79" s="149"/>
      <c r="B79" s="150"/>
      <c r="C79" s="150"/>
      <c r="D79" s="150"/>
    </row>
    <row r="80" spans="1:4" ht="12.75">
      <c r="A80" s="149"/>
      <c r="B80" s="150"/>
      <c r="C80" s="150"/>
      <c r="D80" s="150"/>
    </row>
    <row r="81" spans="1:4" ht="12.75">
      <c r="A81" s="149"/>
      <c r="B81" s="150"/>
      <c r="C81" s="150"/>
      <c r="D81" s="150"/>
    </row>
    <row r="82" spans="1:4" ht="12.75">
      <c r="A82" s="149"/>
      <c r="B82" s="150"/>
      <c r="C82" s="150"/>
      <c r="D82" s="150"/>
    </row>
    <row r="83" spans="1:4" ht="12.75">
      <c r="A83" s="149"/>
      <c r="B83" s="150"/>
      <c r="C83" s="150"/>
      <c r="D83" s="150"/>
    </row>
    <row r="84" spans="1:4" ht="12.75">
      <c r="A84" s="149"/>
      <c r="B84" s="150"/>
      <c r="C84" s="150"/>
      <c r="D84" s="150"/>
    </row>
    <row r="85" spans="1:4" ht="12.75">
      <c r="A85" s="149"/>
      <c r="B85" s="150"/>
      <c r="C85" s="150"/>
      <c r="D85" s="150"/>
    </row>
    <row r="86" spans="1:4" ht="12.75">
      <c r="A86" s="149"/>
      <c r="B86" s="150"/>
      <c r="C86" s="150"/>
      <c r="D86" s="150"/>
    </row>
    <row r="87" spans="1:4" ht="12.75">
      <c r="A87" s="149"/>
      <c r="B87" s="150"/>
      <c r="C87" s="150"/>
      <c r="D87" s="150"/>
    </row>
    <row r="88" spans="1:4" ht="12.75">
      <c r="A88" s="149"/>
      <c r="B88" s="150"/>
      <c r="C88" s="150"/>
      <c r="D88" s="150"/>
    </row>
    <row r="89" spans="1:4" ht="12.75">
      <c r="A89" s="149"/>
      <c r="B89" s="150"/>
      <c r="C89" s="150"/>
      <c r="D89" s="150"/>
    </row>
    <row r="90" spans="1:4" ht="12.75">
      <c r="A90" s="149"/>
      <c r="B90" s="150"/>
      <c r="C90" s="150"/>
      <c r="D90" s="150"/>
    </row>
    <row r="91" spans="1:4" ht="12.75">
      <c r="A91" s="149"/>
      <c r="B91" s="150"/>
      <c r="C91" s="150"/>
      <c r="D91" s="150"/>
    </row>
    <row r="92" spans="1:4" ht="12.75">
      <c r="A92" s="149"/>
      <c r="B92" s="150"/>
      <c r="C92" s="150"/>
      <c r="D92" s="150"/>
    </row>
    <row r="93" spans="1:4" ht="12.75">
      <c r="A93" s="149"/>
      <c r="B93" s="150"/>
      <c r="C93" s="150"/>
      <c r="D93" s="150"/>
    </row>
    <row r="94" spans="1:4" ht="12.75">
      <c r="A94" s="149"/>
      <c r="B94" s="150"/>
      <c r="C94" s="150"/>
      <c r="D94" s="150"/>
    </row>
    <row r="95" spans="1:4" ht="12.75">
      <c r="A95" s="149"/>
      <c r="B95" s="150"/>
      <c r="C95" s="150"/>
      <c r="D95" s="150"/>
    </row>
    <row r="96" spans="1:4" ht="12.75">
      <c r="A96" s="149"/>
      <c r="B96" s="150"/>
      <c r="C96" s="150"/>
      <c r="D96" s="150"/>
    </row>
    <row r="97" spans="1:4" ht="12.75">
      <c r="A97" s="149"/>
      <c r="B97" s="150"/>
      <c r="C97" s="150"/>
      <c r="D97" s="150"/>
    </row>
    <row r="98" spans="1:4" ht="12.75">
      <c r="A98" s="149"/>
      <c r="B98" s="150"/>
      <c r="C98" s="150"/>
      <c r="D98" s="150"/>
    </row>
    <row r="99" spans="1:4" ht="12.75">
      <c r="A99" s="149"/>
      <c r="B99" s="150"/>
      <c r="C99" s="150"/>
      <c r="D99" s="150"/>
    </row>
    <row r="100" spans="1:4" ht="12.75">
      <c r="A100" s="149"/>
      <c r="B100" s="150"/>
      <c r="C100" s="150"/>
      <c r="D100" s="150"/>
    </row>
    <row r="101" spans="1:4" ht="12.75">
      <c r="A101" s="149"/>
      <c r="B101" s="150"/>
      <c r="C101" s="150"/>
      <c r="D101" s="150"/>
    </row>
    <row r="102" spans="1:4" ht="12.75">
      <c r="A102" s="149"/>
      <c r="B102" s="150"/>
      <c r="C102" s="150"/>
      <c r="D102" s="150"/>
    </row>
    <row r="103" spans="1:4" ht="12.75">
      <c r="A103" s="149"/>
      <c r="B103" s="150"/>
      <c r="C103" s="150"/>
      <c r="D103" s="150"/>
    </row>
    <row r="104" spans="1:4" ht="12.75">
      <c r="A104" s="149"/>
      <c r="B104" s="150"/>
      <c r="C104" s="150"/>
      <c r="D104" s="150"/>
    </row>
    <row r="105" spans="1:4" ht="12.75">
      <c r="A105" s="149"/>
      <c r="B105" s="150"/>
      <c r="C105" s="150"/>
      <c r="D105" s="150"/>
    </row>
    <row r="106" spans="1:4" ht="12.75">
      <c r="A106" s="149"/>
      <c r="B106" s="150"/>
      <c r="C106" s="150"/>
      <c r="D106" s="150"/>
    </row>
    <row r="107" spans="1:4" ht="12.75">
      <c r="A107" s="149"/>
      <c r="B107" s="150"/>
      <c r="C107" s="150"/>
      <c r="D107" s="150"/>
    </row>
    <row r="108" spans="1:4" ht="12.75">
      <c r="A108" s="149"/>
      <c r="B108" s="150"/>
      <c r="C108" s="150"/>
      <c r="D108" s="150"/>
    </row>
    <row r="109" spans="1:4" ht="12.75">
      <c r="A109" s="149"/>
      <c r="B109" s="150"/>
      <c r="C109" s="150"/>
      <c r="D109" s="150"/>
    </row>
    <row r="110" spans="1:4" ht="12.75">
      <c r="A110" s="149"/>
      <c r="B110" s="150"/>
      <c r="C110" s="150"/>
      <c r="D110" s="150"/>
    </row>
    <row r="111" spans="1:4" ht="12.75">
      <c r="A111" s="149"/>
      <c r="B111" s="150"/>
      <c r="C111" s="150"/>
      <c r="D111" s="150"/>
    </row>
    <row r="112" spans="1:4" ht="12.75">
      <c r="A112" s="149"/>
      <c r="B112" s="150"/>
      <c r="C112" s="150"/>
      <c r="D112" s="150"/>
    </row>
    <row r="113" spans="1:4" ht="12.75">
      <c r="A113" s="149"/>
      <c r="B113" s="150"/>
      <c r="C113" s="150"/>
      <c r="D113" s="150"/>
    </row>
    <row r="114" spans="1:4" ht="12.75">
      <c r="A114" s="149"/>
      <c r="B114" s="150"/>
      <c r="C114" s="150"/>
      <c r="D114" s="150"/>
    </row>
    <row r="115" spans="1:4" ht="12.75">
      <c r="A115" s="149"/>
      <c r="B115" s="150"/>
      <c r="C115" s="150"/>
      <c r="D115" s="150"/>
    </row>
    <row r="116" spans="1:4" ht="12.75">
      <c r="A116" s="149"/>
      <c r="B116" s="150"/>
      <c r="C116" s="150"/>
      <c r="D116" s="150"/>
    </row>
    <row r="117" spans="1:4" ht="12.75">
      <c r="A117" s="149"/>
      <c r="B117" s="150"/>
      <c r="C117" s="150"/>
      <c r="D117" s="150"/>
    </row>
    <row r="118" spans="1:4" ht="12.75">
      <c r="A118" s="149"/>
      <c r="B118" s="150"/>
      <c r="C118" s="150"/>
      <c r="D118" s="150"/>
    </row>
    <row r="119" spans="1:4" ht="12.75">
      <c r="A119" s="149"/>
      <c r="B119" s="150"/>
      <c r="C119" s="150"/>
      <c r="D119" s="150"/>
    </row>
    <row r="120" spans="1:4" ht="12.75">
      <c r="A120" s="149"/>
      <c r="B120" s="150"/>
      <c r="C120" s="150"/>
      <c r="D120" s="150"/>
    </row>
    <row r="121" spans="1:4" ht="12.75">
      <c r="A121" s="149"/>
      <c r="B121" s="150"/>
      <c r="C121" s="150"/>
      <c r="D121" s="150"/>
    </row>
    <row r="122" spans="1:4" ht="12.75">
      <c r="A122" s="149"/>
      <c r="B122" s="150"/>
      <c r="C122" s="150"/>
      <c r="D122" s="150"/>
    </row>
    <row r="123" spans="1:4" ht="12.75">
      <c r="A123" s="149"/>
      <c r="B123" s="150"/>
      <c r="C123" s="150"/>
      <c r="D123" s="150"/>
    </row>
    <row r="124" spans="1:4" ht="12.75">
      <c r="A124" s="149"/>
      <c r="B124" s="150"/>
      <c r="C124" s="150"/>
      <c r="D124" s="150"/>
    </row>
    <row r="125" spans="1:4" ht="12.75">
      <c r="A125" s="149"/>
      <c r="B125" s="150"/>
      <c r="C125" s="150"/>
      <c r="D125" s="150"/>
    </row>
    <row r="126" spans="1:4" ht="12.75">
      <c r="A126" s="149"/>
      <c r="B126" s="150"/>
      <c r="C126" s="150"/>
      <c r="D126" s="150"/>
    </row>
    <row r="127" spans="1:4" ht="12.75">
      <c r="A127" s="149"/>
      <c r="B127" s="150"/>
      <c r="C127" s="150"/>
      <c r="D127" s="150"/>
    </row>
    <row r="128" spans="1:4" ht="12.75">
      <c r="A128" s="149"/>
      <c r="B128" s="150"/>
      <c r="C128" s="150"/>
      <c r="D128" s="150"/>
    </row>
    <row r="129" spans="1:4" ht="12.75">
      <c r="A129" s="149"/>
      <c r="B129" s="150"/>
      <c r="C129" s="150"/>
      <c r="D129" s="150"/>
    </row>
    <row r="130" spans="1:4" ht="12.75">
      <c r="A130" s="149"/>
      <c r="B130" s="150"/>
      <c r="C130" s="150"/>
      <c r="D130" s="150"/>
    </row>
    <row r="131" spans="1:4" ht="12.75">
      <c r="A131" s="149"/>
      <c r="B131" s="150"/>
      <c r="C131" s="150"/>
      <c r="D131" s="150"/>
    </row>
    <row r="132" spans="1:4" ht="12.75">
      <c r="A132" s="149"/>
      <c r="B132" s="150"/>
      <c r="C132" s="150"/>
      <c r="D132" s="150"/>
    </row>
    <row r="133" spans="1:4" ht="12.75">
      <c r="A133" s="149"/>
      <c r="B133" s="150"/>
      <c r="C133" s="150"/>
      <c r="D133" s="150"/>
    </row>
    <row r="134" spans="1:4" ht="12.75">
      <c r="A134" s="149"/>
      <c r="B134" s="150"/>
      <c r="C134" s="150"/>
      <c r="D134" s="150"/>
    </row>
    <row r="135" spans="1:4" ht="12.75">
      <c r="A135" s="149"/>
      <c r="B135" s="150"/>
      <c r="C135" s="150"/>
      <c r="D135" s="150"/>
    </row>
    <row r="136" spans="1:4" ht="12.75">
      <c r="A136" s="149"/>
      <c r="B136" s="150"/>
      <c r="C136" s="150"/>
      <c r="D136" s="150"/>
    </row>
    <row r="137" spans="1:4" ht="12.75">
      <c r="A137" s="149"/>
      <c r="B137" s="150"/>
      <c r="C137" s="150"/>
      <c r="D137" s="150"/>
    </row>
    <row r="138" spans="1:4" ht="12.75">
      <c r="A138" s="149"/>
      <c r="B138" s="150"/>
      <c r="C138" s="150"/>
      <c r="D138" s="150"/>
    </row>
    <row r="139" spans="1:4" ht="12.75">
      <c r="A139" s="149"/>
      <c r="B139" s="150"/>
      <c r="C139" s="150"/>
      <c r="D139" s="150"/>
    </row>
    <row r="140" spans="1:4" ht="12.75">
      <c r="A140" s="149"/>
      <c r="B140" s="150"/>
      <c r="C140" s="150"/>
      <c r="D140" s="150"/>
    </row>
    <row r="141" spans="1:4" ht="12.75">
      <c r="A141" s="149"/>
      <c r="B141" s="150"/>
      <c r="C141" s="150"/>
      <c r="D141" s="150"/>
    </row>
    <row r="142" spans="1:4" ht="12.75">
      <c r="A142" s="149"/>
      <c r="B142" s="150"/>
      <c r="C142" s="150"/>
      <c r="D142" s="150"/>
    </row>
    <row r="143" spans="1:4" ht="12.75">
      <c r="A143" s="149"/>
      <c r="B143" s="150"/>
      <c r="C143" s="150"/>
      <c r="D143" s="150"/>
    </row>
    <row r="144" spans="1:4" ht="12.75">
      <c r="A144" s="149"/>
      <c r="B144" s="150"/>
      <c r="C144" s="150"/>
      <c r="D144" s="150"/>
    </row>
    <row r="145" spans="1:4" ht="12.75">
      <c r="A145" s="149"/>
      <c r="B145" s="150"/>
      <c r="C145" s="150"/>
      <c r="D145" s="150"/>
    </row>
    <row r="146" spans="1:4" ht="12.75">
      <c r="A146" s="149"/>
      <c r="B146" s="150"/>
      <c r="C146" s="150"/>
      <c r="D146" s="150"/>
    </row>
    <row r="147" spans="1:4" ht="12.75">
      <c r="A147" s="149"/>
      <c r="B147" s="150"/>
      <c r="C147" s="150"/>
      <c r="D147" s="150"/>
    </row>
    <row r="148" spans="1:4" ht="12.75">
      <c r="A148" s="149"/>
      <c r="B148" s="150"/>
      <c r="C148" s="150"/>
      <c r="D148" s="150"/>
    </row>
    <row r="149" spans="1:4" ht="12.75">
      <c r="A149" s="149"/>
      <c r="B149" s="150"/>
      <c r="C149" s="150"/>
      <c r="D149" s="150"/>
    </row>
    <row r="150" spans="1:4" ht="12.75">
      <c r="A150" s="149"/>
      <c r="B150" s="150"/>
      <c r="C150" s="150"/>
      <c r="D150" s="150"/>
    </row>
    <row r="151" spans="1:4" ht="12.75">
      <c r="A151" s="149"/>
      <c r="B151" s="150"/>
      <c r="C151" s="150"/>
      <c r="D151" s="150"/>
    </row>
    <row r="152" spans="1:4" ht="12.75">
      <c r="A152" s="149"/>
      <c r="B152" s="150"/>
      <c r="C152" s="150"/>
      <c r="D152" s="150"/>
    </row>
    <row r="153" spans="1:4" ht="12.75">
      <c r="A153" s="149"/>
      <c r="B153" s="150"/>
      <c r="C153" s="150"/>
      <c r="D153" s="150"/>
    </row>
    <row r="154" spans="1:4" ht="12.75">
      <c r="A154" s="149"/>
      <c r="B154" s="150"/>
      <c r="C154" s="150"/>
      <c r="D154" s="150"/>
    </row>
    <row r="155" spans="1:4" ht="12.75">
      <c r="A155" s="149"/>
      <c r="B155" s="150"/>
      <c r="C155" s="150"/>
      <c r="D155" s="150"/>
    </row>
    <row r="156" spans="1:4" ht="12.75">
      <c r="A156" s="149"/>
      <c r="B156" s="150"/>
      <c r="C156" s="150"/>
      <c r="D156" s="150"/>
    </row>
    <row r="157" spans="1:4" ht="12.75">
      <c r="A157" s="149"/>
      <c r="B157" s="150"/>
      <c r="C157" s="150"/>
      <c r="D157" s="150"/>
    </row>
    <row r="158" spans="1:4" ht="12.75">
      <c r="A158" s="149"/>
      <c r="B158" s="150"/>
      <c r="C158" s="150"/>
      <c r="D158" s="150"/>
    </row>
    <row r="159" spans="1:4" ht="12.75">
      <c r="A159" s="149"/>
      <c r="B159" s="150"/>
      <c r="C159" s="150"/>
      <c r="D159" s="150"/>
    </row>
    <row r="160" spans="1:4" ht="12.75">
      <c r="A160" s="149"/>
      <c r="B160" s="150"/>
      <c r="C160" s="150"/>
      <c r="D160" s="150"/>
    </row>
    <row r="161" spans="1:4" ht="12.75">
      <c r="A161" s="149"/>
      <c r="B161" s="150"/>
      <c r="C161" s="150"/>
      <c r="D161" s="150"/>
    </row>
    <row r="162" spans="1:4" ht="12.75">
      <c r="A162" s="149"/>
      <c r="B162" s="150"/>
      <c r="C162" s="150"/>
      <c r="D162" s="150"/>
    </row>
    <row r="163" spans="1:4" ht="12.75">
      <c r="A163" s="149"/>
      <c r="B163" s="150"/>
      <c r="C163" s="150"/>
      <c r="D163" s="150"/>
    </row>
    <row r="164" spans="1:4" ht="12.75">
      <c r="A164" s="149"/>
      <c r="B164" s="150"/>
      <c r="C164" s="150"/>
      <c r="D164" s="150"/>
    </row>
    <row r="165" spans="1:4" ht="12.75">
      <c r="A165" s="149"/>
      <c r="B165" s="150"/>
      <c r="C165" s="150"/>
      <c r="D165" s="150"/>
    </row>
    <row r="166" spans="1:4" ht="12.75">
      <c r="A166" s="149"/>
      <c r="B166" s="150"/>
      <c r="C166" s="150"/>
      <c r="D166" s="150"/>
    </row>
    <row r="167" spans="1:4" ht="12.75">
      <c r="A167" s="149"/>
      <c r="B167" s="150"/>
      <c r="C167" s="150"/>
      <c r="D167" s="150"/>
    </row>
    <row r="168" spans="1:4" ht="12.75">
      <c r="A168" s="149"/>
      <c r="B168" s="150"/>
      <c r="C168" s="150"/>
      <c r="D168" s="150"/>
    </row>
    <row r="169" spans="1:4" ht="12.75">
      <c r="A169" s="149"/>
      <c r="B169" s="150"/>
      <c r="C169" s="150"/>
      <c r="D169" s="150"/>
    </row>
    <row r="170" spans="1:4" ht="12.75">
      <c r="A170" s="149"/>
      <c r="B170" s="150"/>
      <c r="C170" s="150"/>
      <c r="D170" s="150"/>
    </row>
    <row r="171" spans="1:4" ht="12.75">
      <c r="A171" s="149"/>
      <c r="B171" s="150"/>
      <c r="C171" s="150"/>
      <c r="D171" s="150"/>
    </row>
    <row r="172" spans="1:4" ht="12.75">
      <c r="A172" s="149"/>
      <c r="B172" s="150"/>
      <c r="C172" s="150"/>
      <c r="D172" s="150"/>
    </row>
    <row r="173" spans="1:4" ht="12.75">
      <c r="A173" s="149"/>
      <c r="B173" s="150"/>
      <c r="C173" s="150"/>
      <c r="D173" s="150"/>
    </row>
    <row r="174" spans="1:4" ht="12.75">
      <c r="A174" s="149"/>
      <c r="B174" s="150"/>
      <c r="C174" s="150"/>
      <c r="D174" s="150"/>
    </row>
    <row r="175" spans="1:4" ht="12.75">
      <c r="A175" s="149"/>
      <c r="B175" s="150"/>
      <c r="C175" s="150"/>
      <c r="D175" s="150"/>
    </row>
    <row r="176" spans="1:4" ht="12.75">
      <c r="A176" s="149"/>
      <c r="B176" s="150"/>
      <c r="C176" s="150"/>
      <c r="D176" s="150"/>
    </row>
    <row r="177" spans="1:4" ht="12.75">
      <c r="A177" s="149"/>
      <c r="B177" s="150"/>
      <c r="C177" s="150"/>
      <c r="D177" s="150"/>
    </row>
    <row r="178" spans="1:4" ht="12.75">
      <c r="A178" s="149"/>
      <c r="B178" s="150"/>
      <c r="C178" s="150"/>
      <c r="D178" s="150"/>
    </row>
    <row r="179" spans="1:4" ht="12.75">
      <c r="A179" s="149"/>
      <c r="B179" s="150"/>
      <c r="C179" s="150"/>
      <c r="D179" s="150"/>
    </row>
    <row r="180" spans="1:4" ht="12.75">
      <c r="A180" s="149"/>
      <c r="B180" s="150"/>
      <c r="C180" s="150"/>
      <c r="D180" s="150"/>
    </row>
    <row r="181" spans="1:4" ht="12.75">
      <c r="A181" s="149"/>
      <c r="B181" s="150"/>
      <c r="C181" s="150"/>
      <c r="D181" s="150"/>
    </row>
    <row r="182" spans="1:4" ht="12.75">
      <c r="A182" s="149"/>
      <c r="B182" s="150"/>
      <c r="C182" s="150"/>
      <c r="D182" s="150"/>
    </row>
    <row r="183" spans="1:4" ht="12.75">
      <c r="A183" s="149"/>
      <c r="B183" s="150"/>
      <c r="C183" s="150"/>
      <c r="D183" s="150"/>
    </row>
    <row r="184" spans="1:4" ht="12.75">
      <c r="A184" s="149"/>
      <c r="B184" s="150"/>
      <c r="C184" s="150"/>
      <c r="D184" s="150"/>
    </row>
    <row r="185" spans="1:4" ht="12.75">
      <c r="A185" s="149"/>
      <c r="B185" s="150"/>
      <c r="C185" s="150"/>
      <c r="D185" s="150"/>
    </row>
    <row r="186" spans="1:4" ht="12.75">
      <c r="A186" s="149"/>
      <c r="B186" s="150"/>
      <c r="C186" s="150"/>
      <c r="D186" s="150"/>
    </row>
    <row r="187" spans="1:4" ht="12.75">
      <c r="A187" s="149"/>
      <c r="B187" s="150"/>
      <c r="C187" s="150"/>
      <c r="D187" s="150"/>
    </row>
    <row r="188" spans="1:4" ht="12.75">
      <c r="A188" s="149"/>
      <c r="B188" s="150"/>
      <c r="C188" s="150"/>
      <c r="D188" s="150"/>
    </row>
    <row r="189" spans="1:4" ht="12.75">
      <c r="A189" s="149"/>
      <c r="B189" s="150"/>
      <c r="C189" s="150"/>
      <c r="D189" s="150"/>
    </row>
    <row r="190" spans="1:4" ht="12.75">
      <c r="A190" s="149"/>
      <c r="B190" s="150"/>
      <c r="C190" s="150"/>
      <c r="D190" s="150"/>
    </row>
    <row r="191" spans="1:4" ht="12.75">
      <c r="A191" s="149"/>
      <c r="B191" s="150"/>
      <c r="C191" s="150"/>
      <c r="D191" s="150"/>
    </row>
    <row r="192" spans="1:4" ht="12.75">
      <c r="A192" s="149"/>
      <c r="B192" s="150"/>
      <c r="C192" s="150"/>
      <c r="D192" s="150"/>
    </row>
    <row r="193" spans="1:4" ht="12.75">
      <c r="A193" s="149"/>
      <c r="B193" s="150"/>
      <c r="C193" s="150"/>
      <c r="D193" s="150"/>
    </row>
    <row r="194" spans="1:4" ht="12.75">
      <c r="A194" s="149"/>
      <c r="B194" s="150"/>
      <c r="C194" s="150"/>
      <c r="D194" s="150"/>
    </row>
    <row r="195" spans="1:4" ht="12.75">
      <c r="A195" s="149"/>
      <c r="B195" s="150"/>
      <c r="C195" s="150"/>
      <c r="D195" s="150"/>
    </row>
    <row r="196" spans="1:4" ht="12.75">
      <c r="A196" s="149"/>
      <c r="B196" s="150"/>
      <c r="C196" s="150"/>
      <c r="D196" s="150"/>
    </row>
    <row r="197" spans="1:4" ht="12.75">
      <c r="A197" s="149"/>
      <c r="B197" s="150"/>
      <c r="C197" s="150"/>
      <c r="D197" s="150"/>
    </row>
    <row r="198" spans="1:4" ht="12.75">
      <c r="A198" s="149"/>
      <c r="B198" s="150"/>
      <c r="C198" s="150"/>
      <c r="D198" s="150"/>
    </row>
    <row r="199" spans="1:4" ht="12.75">
      <c r="A199" s="149"/>
      <c r="B199" s="150"/>
      <c r="C199" s="150"/>
      <c r="D199" s="150"/>
    </row>
    <row r="200" spans="1:4" ht="12.75">
      <c r="A200" s="149"/>
      <c r="B200" s="150"/>
      <c r="C200" s="150"/>
      <c r="D200" s="150"/>
    </row>
    <row r="201" spans="1:4" ht="12.75">
      <c r="A201" s="149"/>
      <c r="B201" s="150"/>
      <c r="C201" s="150"/>
      <c r="D201" s="150"/>
    </row>
    <row r="202" spans="1:4" ht="12.75">
      <c r="A202" s="149"/>
      <c r="B202" s="150"/>
      <c r="C202" s="150"/>
      <c r="D202" s="150"/>
    </row>
    <row r="203" spans="1:4" ht="12.75">
      <c r="A203" s="149"/>
      <c r="B203" s="150"/>
      <c r="C203" s="150"/>
      <c r="D203" s="150"/>
    </row>
    <row r="204" spans="1:4" ht="12.75">
      <c r="A204" s="149"/>
      <c r="B204" s="150"/>
      <c r="C204" s="150"/>
      <c r="D204" s="150"/>
    </row>
    <row r="205" spans="1:4" ht="12.75">
      <c r="A205" s="149"/>
      <c r="B205" s="150"/>
      <c r="C205" s="150"/>
      <c r="D205" s="150"/>
    </row>
    <row r="206" spans="1:4" ht="12.75">
      <c r="A206" s="149"/>
      <c r="B206" s="150"/>
      <c r="C206" s="150"/>
      <c r="D206" s="150"/>
    </row>
    <row r="207" spans="1:4" ht="12.75">
      <c r="A207" s="149"/>
      <c r="B207" s="150"/>
      <c r="C207" s="150"/>
      <c r="D207" s="150"/>
    </row>
    <row r="208" spans="1:4" ht="12.75">
      <c r="A208" s="149"/>
      <c r="B208" s="150"/>
      <c r="C208" s="150"/>
      <c r="D208" s="150"/>
    </row>
    <row r="209" spans="1:4" ht="12.75">
      <c r="A209" s="149"/>
      <c r="B209" s="150"/>
      <c r="C209" s="150"/>
      <c r="D209" s="150"/>
    </row>
    <row r="210" spans="1:4" ht="12.75">
      <c r="A210" s="149"/>
      <c r="B210" s="150"/>
      <c r="C210" s="150"/>
      <c r="D210" s="150"/>
    </row>
    <row r="211" spans="1:4" ht="12.75">
      <c r="A211" s="149"/>
      <c r="B211" s="150"/>
      <c r="C211" s="150"/>
      <c r="D211" s="150"/>
    </row>
    <row r="212" spans="1:4" ht="12.75">
      <c r="A212" s="149"/>
      <c r="B212" s="150"/>
      <c r="C212" s="150"/>
      <c r="D212" s="150"/>
    </row>
    <row r="213" spans="1:4" ht="12.75">
      <c r="A213" s="149"/>
      <c r="B213" s="150"/>
      <c r="C213" s="150"/>
      <c r="D213" s="150"/>
    </row>
    <row r="214" spans="1:4" ht="12.75">
      <c r="A214" s="149"/>
      <c r="B214" s="150"/>
      <c r="C214" s="150"/>
      <c r="D214" s="150"/>
    </row>
    <row r="215" spans="1:4" ht="12.75">
      <c r="A215" s="149"/>
      <c r="B215" s="150"/>
      <c r="C215" s="150"/>
      <c r="D215" s="150"/>
    </row>
    <row r="216" spans="1:4" ht="12.75">
      <c r="A216" s="149"/>
      <c r="B216" s="150"/>
      <c r="C216" s="150"/>
      <c r="D216" s="150"/>
    </row>
    <row r="217" spans="1:4" ht="12.75">
      <c r="A217" s="149"/>
      <c r="B217" s="150"/>
      <c r="C217" s="150"/>
      <c r="D217" s="150"/>
    </row>
    <row r="218" spans="1:4" ht="12.75">
      <c r="A218" s="149"/>
      <c r="B218" s="150"/>
      <c r="C218" s="150"/>
      <c r="D218" s="150"/>
    </row>
    <row r="219" spans="1:4" ht="12.75">
      <c r="A219" s="149"/>
      <c r="B219" s="150"/>
      <c r="C219" s="150"/>
      <c r="D219" s="150"/>
    </row>
    <row r="220" spans="1:4" ht="12.75">
      <c r="A220" s="149"/>
      <c r="B220" s="150"/>
      <c r="C220" s="150"/>
      <c r="D220" s="150"/>
    </row>
    <row r="221" spans="1:4" ht="12.75">
      <c r="A221" s="149"/>
      <c r="B221" s="150"/>
      <c r="C221" s="150"/>
      <c r="D221" s="150"/>
    </row>
    <row r="222" spans="1:4" ht="12.75">
      <c r="A222" s="149"/>
      <c r="B222" s="150"/>
      <c r="C222" s="150"/>
      <c r="D222" s="150"/>
    </row>
    <row r="223" spans="1:4" ht="12.75">
      <c r="A223" s="149"/>
      <c r="B223" s="150"/>
      <c r="C223" s="150"/>
      <c r="D223" s="150"/>
    </row>
    <row r="224" spans="1:4" ht="12.75">
      <c r="A224" s="149"/>
      <c r="B224" s="150"/>
      <c r="C224" s="150"/>
      <c r="D224" s="150"/>
    </row>
    <row r="225" spans="1:4" ht="12.75">
      <c r="A225" s="149"/>
      <c r="B225" s="150"/>
      <c r="C225" s="150"/>
      <c r="D225" s="150"/>
    </row>
    <row r="226" spans="1:4" ht="12.75">
      <c r="A226" s="149"/>
      <c r="B226" s="150"/>
      <c r="C226" s="150"/>
      <c r="D226" s="150"/>
    </row>
    <row r="227" spans="1:4" ht="12.75">
      <c r="A227" s="149"/>
      <c r="B227" s="150"/>
      <c r="C227" s="150"/>
      <c r="D227" s="150"/>
    </row>
    <row r="228" spans="1:4" ht="12.75">
      <c r="A228" s="149"/>
      <c r="B228" s="150"/>
      <c r="C228" s="150"/>
      <c r="D228" s="150"/>
    </row>
    <row r="229" spans="1:4" ht="12.75">
      <c r="A229" s="149"/>
      <c r="B229" s="150"/>
      <c r="C229" s="150"/>
      <c r="D229" s="150"/>
    </row>
    <row r="230" spans="1:5" ht="12.75">
      <c r="A230" s="149"/>
      <c r="B230" s="150"/>
      <c r="C230" s="150"/>
      <c r="D230" s="150"/>
      <c r="E230" s="150"/>
    </row>
    <row r="231" spans="1:5" ht="12.75">
      <c r="A231" s="149"/>
      <c r="B231" s="150"/>
      <c r="C231" s="150"/>
      <c r="D231" s="150"/>
      <c r="E231" s="150"/>
    </row>
    <row r="232" spans="1:5" ht="12.75">
      <c r="A232" s="149"/>
      <c r="B232" s="150"/>
      <c r="C232" s="150"/>
      <c r="D232" s="150"/>
      <c r="E232" s="150"/>
    </row>
    <row r="233" spans="1:5" ht="12.75">
      <c r="A233" s="149"/>
      <c r="B233" s="150"/>
      <c r="C233" s="150"/>
      <c r="D233" s="150"/>
      <c r="E233" s="150"/>
    </row>
    <row r="234" spans="1:5" ht="12.75">
      <c r="A234" s="149"/>
      <c r="B234" s="150"/>
      <c r="C234" s="150"/>
      <c r="D234" s="150"/>
      <c r="E234" s="150"/>
    </row>
    <row r="235" spans="1:5" ht="12.75">
      <c r="A235" s="149"/>
      <c r="B235" s="150"/>
      <c r="C235" s="150"/>
      <c r="D235" s="150"/>
      <c r="E235" s="150"/>
    </row>
    <row r="236" spans="1:5" ht="12.75">
      <c r="A236" s="149"/>
      <c r="B236" s="150"/>
      <c r="C236" s="150"/>
      <c r="D236" s="150"/>
      <c r="E236" s="150"/>
    </row>
    <row r="237" spans="1:5" ht="12.75">
      <c r="A237" s="149"/>
      <c r="B237" s="150"/>
      <c r="C237" s="150"/>
      <c r="D237" s="150"/>
      <c r="E237" s="150"/>
    </row>
    <row r="238" spans="1:5" ht="12.75">
      <c r="A238" s="149"/>
      <c r="B238" s="150"/>
      <c r="C238" s="150"/>
      <c r="D238" s="150"/>
      <c r="E238" s="150"/>
    </row>
    <row r="239" spans="1:5" ht="12.75">
      <c r="A239" s="149"/>
      <c r="B239" s="150"/>
      <c r="C239" s="150"/>
      <c r="D239" s="150"/>
      <c r="E239" s="150"/>
    </row>
    <row r="240" spans="1:5" ht="12.75">
      <c r="A240" s="149"/>
      <c r="B240" s="150"/>
      <c r="C240" s="150"/>
      <c r="D240" s="150"/>
      <c r="E240" s="150"/>
    </row>
    <row r="241" spans="1:5" ht="12.75">
      <c r="A241" s="149"/>
      <c r="B241" s="150"/>
      <c r="C241" s="150"/>
      <c r="D241" s="150"/>
      <c r="E241" s="150"/>
    </row>
    <row r="242" spans="1:5" ht="12.75">
      <c r="A242" s="149"/>
      <c r="B242" s="150"/>
      <c r="C242" s="150"/>
      <c r="D242" s="150"/>
      <c r="E242" s="150"/>
    </row>
    <row r="243" spans="1:5" ht="12.75">
      <c r="A243" s="149"/>
      <c r="B243" s="150"/>
      <c r="C243" s="150"/>
      <c r="D243" s="150"/>
      <c r="E243" s="150"/>
    </row>
    <row r="244" spans="1:5" ht="12.75">
      <c r="A244" s="149"/>
      <c r="B244" s="150"/>
      <c r="C244" s="150"/>
      <c r="D244" s="150"/>
      <c r="E244" s="150"/>
    </row>
    <row r="245" spans="1:5" ht="12.75">
      <c r="A245" s="149"/>
      <c r="B245" s="150"/>
      <c r="C245" s="150"/>
      <c r="D245" s="150"/>
      <c r="E245" s="150"/>
    </row>
    <row r="246" spans="1:5" ht="12.75">
      <c r="A246" s="149"/>
      <c r="B246" s="150"/>
      <c r="C246" s="150"/>
      <c r="D246" s="150"/>
      <c r="E246" s="150"/>
    </row>
    <row r="247" spans="1:5" ht="12.75">
      <c r="A247" s="149"/>
      <c r="B247" s="150"/>
      <c r="C247" s="150"/>
      <c r="D247" s="150"/>
      <c r="E247" s="150"/>
    </row>
    <row r="248" spans="1:5" ht="12.75">
      <c r="A248" s="149"/>
      <c r="B248" s="150"/>
      <c r="C248" s="150"/>
      <c r="D248" s="150"/>
      <c r="E248" s="150"/>
    </row>
    <row r="249" spans="1:5" ht="12.75">
      <c r="A249" s="149"/>
      <c r="B249" s="150"/>
      <c r="C249" s="150"/>
      <c r="D249" s="150"/>
      <c r="E249" s="150"/>
    </row>
    <row r="250" spans="1:5" ht="12.75">
      <c r="A250" s="149"/>
      <c r="B250" s="150"/>
      <c r="C250" s="150"/>
      <c r="D250" s="150"/>
      <c r="E250" s="150"/>
    </row>
    <row r="251" spans="1:5" ht="12.75">
      <c r="A251" s="149"/>
      <c r="B251" s="150"/>
      <c r="C251" s="150"/>
      <c r="D251" s="150"/>
      <c r="E251" s="150"/>
    </row>
    <row r="252" spans="1:5" ht="12.75">
      <c r="A252" s="149"/>
      <c r="B252" s="150"/>
      <c r="C252" s="150"/>
      <c r="D252" s="150"/>
      <c r="E252" s="150"/>
    </row>
    <row r="253" spans="1:5" ht="12.75">
      <c r="A253" s="149"/>
      <c r="B253" s="150"/>
      <c r="C253" s="150"/>
      <c r="D253" s="150"/>
      <c r="E253" s="150"/>
    </row>
    <row r="254" spans="1:5" ht="12.75">
      <c r="A254" s="149"/>
      <c r="B254" s="150"/>
      <c r="C254" s="150"/>
      <c r="D254" s="150"/>
      <c r="E254" s="150"/>
    </row>
    <row r="255" spans="1:5" ht="12.75">
      <c r="A255" s="149"/>
      <c r="B255" s="150"/>
      <c r="C255" s="150"/>
      <c r="D255" s="150"/>
      <c r="E255" s="150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49.2691517168964</v>
      </c>
      <c r="E7" s="54">
        <f>N6</f>
        <v>301.595</v>
      </c>
      <c r="F7" s="55">
        <f>F34</f>
        <v>4410.673</v>
      </c>
      <c r="G7" s="56">
        <f>G47</f>
        <v>21.821877959229603</v>
      </c>
      <c r="H7" s="56">
        <f>SUM(E7:G7)</f>
        <v>4734.08987795923</v>
      </c>
      <c r="I7" s="42"/>
      <c r="J7" s="55">
        <f>J47</f>
        <v>2054.932</v>
      </c>
      <c r="K7" s="55">
        <f>M7-J7-L7</f>
        <v>111.9523334624646</v>
      </c>
      <c r="L7" s="56">
        <f>L47</f>
        <v>2129.100544496766</v>
      </c>
      <c r="M7" s="56">
        <f>+H7-N7</f>
        <v>4295.98487795923</v>
      </c>
      <c r="N7" s="56">
        <f>N46</f>
        <v>438.105</v>
      </c>
    </row>
    <row r="8" spans="1:14" ht="16.5">
      <c r="A8" s="42" t="s">
        <v>170</v>
      </c>
      <c r="B8" s="53">
        <v>89.145</v>
      </c>
      <c r="C8" s="53">
        <v>88.348</v>
      </c>
      <c r="D8" s="53">
        <f>+F8/C8</f>
        <v>53.081314800561415</v>
      </c>
      <c r="E8" s="54">
        <f>N7</f>
        <v>438.105</v>
      </c>
      <c r="F8" s="55">
        <v>4689.628</v>
      </c>
      <c r="G8" s="56">
        <v>25</v>
      </c>
      <c r="H8" s="56">
        <f>SUM(E8:G8)</f>
        <v>5152.733</v>
      </c>
      <c r="I8" s="42"/>
      <c r="J8" s="55">
        <v>2070</v>
      </c>
      <c r="K8" s="55">
        <f>M8-J8-L8</f>
        <v>137.73300000000017</v>
      </c>
      <c r="L8" s="56">
        <v>2060</v>
      </c>
      <c r="M8" s="56">
        <f>+H8-N8</f>
        <v>4267.733</v>
      </c>
      <c r="N8" s="56">
        <v>885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4410.673</f>
        <v>4410.673</v>
      </c>
      <c r="G34" s="63">
        <f>G31+G32+G33</f>
        <v>5.6218014956103</v>
      </c>
      <c r="H34" s="64">
        <f>SUM(E34:G34)</f>
        <v>4717.88980149561</v>
      </c>
      <c r="I34" s="64"/>
      <c r="J34" s="64">
        <f>J31+J32+J33</f>
        <v>494.6355333333333</v>
      </c>
      <c r="K34" s="65">
        <f>M34-L34-J34</f>
        <v>206.44366139093046</v>
      </c>
      <c r="L34" s="63">
        <f>L31+L32+L33</f>
        <v>856.1316067713465</v>
      </c>
      <c r="M34" s="63">
        <f>H34-N34</f>
        <v>1557.2108014956102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61.57789048603399</v>
      </c>
      <c r="L42" s="63">
        <f>SUM(L39:L41)</f>
        <v>308.5268797830345</v>
      </c>
      <c r="M42" s="63">
        <f>H42-N42</f>
        <v>896.3856702690684</v>
      </c>
      <c r="N42" s="64">
        <v>1219.329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8.75" customHeight="1">
      <c r="A45" s="42" t="s">
        <v>69</v>
      </c>
      <c r="B45" s="45"/>
      <c r="C45" s="45"/>
      <c r="D45" s="45"/>
      <c r="E45" s="60"/>
      <c r="F45" s="67"/>
      <c r="G45" s="63">
        <f>(2.00037+12.691678+5.753656)*2.204622/60</f>
        <v>0.7512508140648</v>
      </c>
      <c r="H45" s="64"/>
      <c r="I45" s="64"/>
      <c r="J45" s="64">
        <f>5.088884*2000/60</f>
        <v>169.62946666666667</v>
      </c>
      <c r="K45" s="68"/>
      <c r="L45" s="63">
        <f>(72.994883+3294.515)*2.204622/60</f>
        <v>123.73477288798709</v>
      </c>
      <c r="M45" s="63"/>
      <c r="N45" s="64"/>
    </row>
    <row r="46" spans="1:14" ht="18.75" customHeight="1">
      <c r="A46" s="69" t="s">
        <v>83</v>
      </c>
      <c r="B46" s="45"/>
      <c r="C46" s="45"/>
      <c r="D46" s="45"/>
      <c r="E46" s="60">
        <f>N42</f>
        <v>1219.329</v>
      </c>
      <c r="F46" s="67"/>
      <c r="G46" s="63">
        <f>SUM(G43:G45)</f>
        <v>4.8155570103984005</v>
      </c>
      <c r="H46" s="64">
        <f>SUM(E46:G46)</f>
        <v>1224.1445570103983</v>
      </c>
      <c r="I46" s="64"/>
      <c r="J46" s="64">
        <f>SUM(J43:J45)</f>
        <v>518.0551</v>
      </c>
      <c r="K46" s="68">
        <f>M46-L46-J46</f>
        <v>-101.28598410052138</v>
      </c>
      <c r="L46" s="63">
        <f>SUM(L43:L45)</f>
        <v>369.27044111091965</v>
      </c>
      <c r="M46" s="63">
        <f>+H46-N46</f>
        <v>786.0395570103983</v>
      </c>
      <c r="N46" s="64">
        <v>438.105</v>
      </c>
    </row>
    <row r="47" spans="1:14" ht="14.25">
      <c r="A47" s="41" t="s">
        <v>38</v>
      </c>
      <c r="B47" s="41"/>
      <c r="C47" s="41"/>
      <c r="D47" s="41"/>
      <c r="E47" s="70"/>
      <c r="F47" s="71">
        <f>F34+F38+F42+F46</f>
        <v>4410.673</v>
      </c>
      <c r="G47" s="72">
        <f>G34+G38+G42+G46</f>
        <v>21.821877959229603</v>
      </c>
      <c r="H47" s="73">
        <f>E34+F47+G47</f>
        <v>4734.08987795923</v>
      </c>
      <c r="I47" s="73"/>
      <c r="J47" s="73">
        <f>J34+J38+J42+J46</f>
        <v>2054.932</v>
      </c>
      <c r="K47" s="74">
        <f>K34+K38+K42+K46</f>
        <v>111.95233346246391</v>
      </c>
      <c r="L47" s="72">
        <f>L34+L38+L42+L46</f>
        <v>2129.100544496766</v>
      </c>
      <c r="M47" s="72">
        <f>M34+M38+M42+M46</f>
        <v>4295.984877959229</v>
      </c>
      <c r="N47" s="75"/>
    </row>
    <row r="48" spans="1:14" ht="16.5">
      <c r="A48" s="76" t="s">
        <v>130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77"/>
      <c r="M48" s="45"/>
      <c r="N48" s="45"/>
    </row>
    <row r="49" spans="1:14" ht="14.25">
      <c r="A49" s="42" t="s">
        <v>131</v>
      </c>
      <c r="B49" s="42"/>
      <c r="C49" s="42"/>
      <c r="D49" s="42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73" ht="14.25">
      <c r="A50" s="79" t="s">
        <v>78</v>
      </c>
      <c r="B50" s="42"/>
      <c r="C50" s="42"/>
      <c r="D50" s="42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4.25">
      <c r="A51" s="42" t="s">
        <v>26</v>
      </c>
      <c r="B51" s="80">
        <f ca="1">NOW()</f>
        <v>43388.38628993055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ht="12.75">
      <c r="F55" s="1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 K42 K38 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49199</v>
      </c>
      <c r="D7" s="82">
        <v>500</v>
      </c>
      <c r="E7" s="82">
        <f>+B7+C7+D7</f>
        <v>50099.63</v>
      </c>
      <c r="F7" s="82"/>
      <c r="G7" s="82">
        <f>+I7-H7</f>
        <v>34799.63</v>
      </c>
      <c r="H7" s="82">
        <v>14900</v>
      </c>
      <c r="I7" s="82">
        <f>+E7-J7</f>
        <v>49699.63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2" ht="15.75">
      <c r="A36" s="45" t="s">
        <v>69</v>
      </c>
      <c r="B36" s="85">
        <f>J35</f>
        <v>512.429</v>
      </c>
      <c r="C36" s="63">
        <f>3771.727+259.078</f>
        <v>4030.805</v>
      </c>
      <c r="D36" s="63">
        <f>(30811.776+9784+380.962+375.799)*2.204622/2000</f>
        <v>45.583356413007</v>
      </c>
      <c r="E36" s="63">
        <f>SUM(B36:D36)</f>
        <v>4588.817356413007</v>
      </c>
      <c r="F36" s="84"/>
      <c r="G36" s="86">
        <f>I36-H36</f>
        <v>2843.5690296272546</v>
      </c>
      <c r="H36" s="63">
        <f>((990.184003+14.522+214.727829))*(2.204622/2)</f>
        <v>1344.195326785752</v>
      </c>
      <c r="I36" s="84">
        <f>E36-J36</f>
        <v>4187.764356413007</v>
      </c>
      <c r="J36" s="63">
        <f>359.936+41.117</f>
        <v>401.053</v>
      </c>
      <c r="K36" s="24"/>
      <c r="L36" s="24"/>
    </row>
    <row r="37" spans="1:10" ht="14.25">
      <c r="A37" s="41" t="s">
        <v>122</v>
      </c>
      <c r="B37" s="87"/>
      <c r="C37" s="72">
        <f>SUM(C26:C36)</f>
        <v>45229.96000000001</v>
      </c>
      <c r="D37" s="72">
        <f>SUM(D26:D36)</f>
        <v>461.23942514214593</v>
      </c>
      <c r="E37" s="72">
        <f>B26+C37+D37</f>
        <v>46091.82942514215</v>
      </c>
      <c r="F37" s="72"/>
      <c r="G37" s="72">
        <f>SUM(G26:G36)</f>
        <v>32025.77788876979</v>
      </c>
      <c r="H37" s="72">
        <f>SUM(H26:H36)</f>
        <v>13664.99853637235</v>
      </c>
      <c r="I37" s="72">
        <f>SUM(I26:I36)</f>
        <v>45690.77642514214</v>
      </c>
      <c r="J37" s="72"/>
    </row>
    <row r="38" spans="1:10" ht="16.5">
      <c r="A38" s="88" t="s">
        <v>132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 t="s">
        <v>26</v>
      </c>
      <c r="B40" s="80">
        <f ca="1">NOW()</f>
        <v>43388.38628993055</v>
      </c>
      <c r="C40" s="62"/>
      <c r="D40" s="58"/>
      <c r="E40" s="58"/>
      <c r="F40" s="58"/>
      <c r="G40" s="58"/>
      <c r="H40" s="58"/>
      <c r="I40" s="58"/>
      <c r="J40" s="58"/>
    </row>
    <row r="41" spans="1:10" ht="12.75">
      <c r="A41" s="1"/>
      <c r="B41" s="3"/>
      <c r="C41" s="4"/>
      <c r="D41" s="3"/>
      <c r="E41" s="3"/>
      <c r="F41" s="3"/>
      <c r="G41" s="3"/>
      <c r="H41" s="5"/>
      <c r="I41" s="3"/>
      <c r="J41" s="3"/>
    </row>
    <row r="42" spans="1:10" ht="12.75">
      <c r="A42" s="1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23795</v>
      </c>
      <c r="D8" s="83">
        <v>350</v>
      </c>
      <c r="E8" s="83">
        <f>+B8+C8+D8</f>
        <v>25855.954</v>
      </c>
      <c r="F8" s="83"/>
      <c r="G8" s="83">
        <f>+K8-J8</f>
        <v>21199.954</v>
      </c>
      <c r="H8" s="83">
        <v>7100</v>
      </c>
      <c r="I8" s="83">
        <f>G8-H8</f>
        <v>14099.954000000002</v>
      </c>
      <c r="J8" s="83">
        <v>2450</v>
      </c>
      <c r="K8" s="83">
        <f>+E8-L8</f>
        <v>23649.954</v>
      </c>
      <c r="L8" s="83">
        <v>2206</v>
      </c>
      <c r="M8" s="17"/>
    </row>
    <row r="9" spans="1:13" ht="16.5">
      <c r="A9" s="42" t="s">
        <v>170</v>
      </c>
      <c r="B9" s="83">
        <f>+L8</f>
        <v>2206</v>
      </c>
      <c r="C9" s="83">
        <v>23910</v>
      </c>
      <c r="D9" s="83">
        <v>300</v>
      </c>
      <c r="E9" s="83">
        <f>+B9+C9+D9</f>
        <v>26416</v>
      </c>
      <c r="F9" s="83"/>
      <c r="G9" s="83">
        <f>+K9-J9</f>
        <v>22100</v>
      </c>
      <c r="H9" s="83">
        <v>7800</v>
      </c>
      <c r="I9" s="83">
        <f>G9-H9</f>
        <v>14300</v>
      </c>
      <c r="J9" s="83">
        <v>2200</v>
      </c>
      <c r="K9" s="83">
        <f>+E9-L9</f>
        <v>24300</v>
      </c>
      <c r="L9" s="83">
        <v>2116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6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1822.4687116086945</v>
      </c>
      <c r="H36" s="84">
        <v>671.27</v>
      </c>
      <c r="I36" s="84">
        <f t="shared" si="7"/>
        <v>1151.1987116086946</v>
      </c>
      <c r="J36" s="84">
        <f>(61.380449+0.164409+17.366248+0.346584)*2.204622</f>
        <v>174.73324704318</v>
      </c>
      <c r="K36" s="84">
        <f>E36-L36</f>
        <v>1997.2019586518745</v>
      </c>
      <c r="L36" s="84">
        <f>1983.666+399.98</f>
        <v>2383.6459999999997</v>
      </c>
    </row>
    <row r="37" spans="1:12" ht="14.25">
      <c r="A37" s="45" t="s">
        <v>69</v>
      </c>
      <c r="B37" s="84">
        <f>L36</f>
        <v>2383.6459999999997</v>
      </c>
      <c r="C37" s="63">
        <v>1944.966</v>
      </c>
      <c r="D37" s="84">
        <f>(1.713977+0+9.048481+0.0008)*2.204622</f>
        <v>23.728915378476003</v>
      </c>
      <c r="E37" s="84">
        <f>SUM(B37:D37)</f>
        <v>4352.340915378475</v>
      </c>
      <c r="F37" s="84"/>
      <c r="G37" s="84">
        <f>K37-J37</f>
        <v>1939.904001597825</v>
      </c>
      <c r="H37" s="84" t="s">
        <v>10</v>
      </c>
      <c r="I37" s="84" t="s">
        <v>10</v>
      </c>
      <c r="J37" s="84">
        <f>(73.253711+0.073925+16.111003+0.208436)*2.204622</f>
        <v>197.63791378065</v>
      </c>
      <c r="K37" s="84">
        <f>E37-L37</f>
        <v>2137.541915378475</v>
      </c>
      <c r="L37" s="84">
        <f>1843.912+370.887</f>
        <v>2214.799</v>
      </c>
    </row>
    <row r="38" spans="1:12" ht="14.25">
      <c r="A38" s="41" t="s">
        <v>122</v>
      </c>
      <c r="B38" s="91"/>
      <c r="C38" s="72">
        <f>SUM(C27:C37)</f>
        <v>21830.331000000002</v>
      </c>
      <c r="D38" s="72">
        <f>SUM(D27:D37)</f>
        <v>320.74491897415805</v>
      </c>
      <c r="E38" s="72">
        <f>B27+C38+D38</f>
        <v>23862.02991897416</v>
      </c>
      <c r="F38" s="91"/>
      <c r="G38" s="72">
        <f>SUM(G27:G37)</f>
        <v>19321.790452512458</v>
      </c>
      <c r="H38" s="72">
        <f>SUM(H27:H37)</f>
        <v>5739.85</v>
      </c>
      <c r="I38" s="72">
        <f>SUM(I27:I37)</f>
        <v>11642.036450914633</v>
      </c>
      <c r="J38" s="72">
        <f>SUM(J27:J37)</f>
        <v>2325.4404664617</v>
      </c>
      <c r="K38" s="72">
        <f>SUM(K27:K37)</f>
        <v>21647.230918974157</v>
      </c>
      <c r="L38" s="91"/>
    </row>
    <row r="39" spans="1:12" ht="16.5">
      <c r="A39" s="88" t="s">
        <v>134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133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4.25">
      <c r="A41" s="42" t="s">
        <v>26</v>
      </c>
      <c r="B41" s="80">
        <f ca="1">NOW()</f>
        <v>43388.38628993055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6184</v>
      </c>
      <c r="D9" s="100">
        <v>0</v>
      </c>
      <c r="E9" s="99">
        <f>+B9+C9+D9</f>
        <v>6634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438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845</v>
      </c>
      <c r="D21" s="97">
        <v>0</v>
      </c>
      <c r="E21" s="98">
        <f>+B21+D21+C21</f>
        <v>872.736</v>
      </c>
      <c r="F21" s="42"/>
      <c r="G21" s="98">
        <f>+I21-H21</f>
        <v>707.736</v>
      </c>
      <c r="H21" s="98">
        <v>125</v>
      </c>
      <c r="I21" s="98">
        <f>+E21-J21</f>
        <v>832.736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565</v>
      </c>
      <c r="D34" s="97">
        <v>1</v>
      </c>
      <c r="E34" s="105">
        <f>+B34+D34+C34</f>
        <v>610.129</v>
      </c>
      <c r="F34" s="42"/>
      <c r="G34" s="98">
        <f>+I34-H34</f>
        <v>450.129</v>
      </c>
      <c r="H34" s="98">
        <v>110</v>
      </c>
      <c r="I34" s="98">
        <f>+E34-J34</f>
        <v>560.129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1</v>
      </c>
      <c r="E35" s="107">
        <f>+B35+D35+C35</f>
        <v>641</v>
      </c>
      <c r="F35" s="101"/>
      <c r="G35" s="102">
        <f>+I35-H35</f>
        <v>491</v>
      </c>
      <c r="H35" s="102">
        <v>100</v>
      </c>
      <c r="I35" s="102">
        <f>+E35-J35</f>
        <v>591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1871.6</v>
      </c>
      <c r="C47" s="96">
        <v>1775.6</v>
      </c>
      <c r="D47" s="96">
        <f>F47*1000/C47</f>
        <v>4007.3271006983555</v>
      </c>
      <c r="E47" s="96">
        <f>O46</f>
        <v>1441.592</v>
      </c>
      <c r="F47" s="96">
        <v>7115.41</v>
      </c>
      <c r="G47" s="106">
        <v>171.48</v>
      </c>
      <c r="H47" s="96">
        <f>+E47+G47+F47</f>
        <v>8728.482</v>
      </c>
      <c r="I47" s="96"/>
      <c r="J47" s="96">
        <v>3142.09855417996</v>
      </c>
      <c r="K47" s="96">
        <f>1.333*528.75</f>
        <v>704.82375</v>
      </c>
      <c r="L47" s="98">
        <f>+N47-J47-K47-M47</f>
        <v>891.76869582004</v>
      </c>
      <c r="M47" s="98">
        <v>1272.711</v>
      </c>
      <c r="N47" s="96">
        <f>+H47-O47</f>
        <v>6011.402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1384.5</v>
      </c>
      <c r="D48" s="99">
        <f>F48*1000/C48</f>
        <v>4166.883351390394</v>
      </c>
      <c r="E48" s="99">
        <f>O47</f>
        <v>2717.08</v>
      </c>
      <c r="F48" s="99">
        <v>5769.05</v>
      </c>
      <c r="G48" s="102">
        <v>75</v>
      </c>
      <c r="H48" s="99">
        <f>+E48+G48+F48</f>
        <v>8561.130000000001</v>
      </c>
      <c r="I48" s="99"/>
      <c r="J48" s="99">
        <v>3233</v>
      </c>
      <c r="K48" s="99">
        <v>808</v>
      </c>
      <c r="L48" s="102">
        <f>+N48-J48-K48-M48</f>
        <v>757.130000000001</v>
      </c>
      <c r="M48" s="102">
        <v>1200</v>
      </c>
      <c r="N48" s="99">
        <f>+H48-O48</f>
        <v>5998.130000000001</v>
      </c>
      <c r="O48" s="99">
        <v>2563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43388.38628993055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9.33</v>
      </c>
      <c r="C15" s="113">
        <v>139</v>
      </c>
      <c r="D15" s="113">
        <v>17.25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178</v>
      </c>
      <c r="C16" s="113" t="s">
        <v>179</v>
      </c>
      <c r="D16" s="114" t="s">
        <v>190</v>
      </c>
      <c r="E16" s="114" t="s">
        <v>191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16.6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9.5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18.2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9.85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8" ht="14.25">
      <c r="A43" s="42" t="s">
        <v>68</v>
      </c>
      <c r="B43" s="113">
        <v>9.08</v>
      </c>
      <c r="C43" s="113" t="s">
        <v>10</v>
      </c>
      <c r="D43" s="113">
        <v>17.4</v>
      </c>
      <c r="E43" s="113">
        <v>17.1</v>
      </c>
      <c r="F43" s="113">
        <v>22.4</v>
      </c>
      <c r="G43" s="113">
        <v>9.96</v>
      </c>
      <c r="H43" s="1"/>
    </row>
    <row r="44" spans="1:7" ht="14.25">
      <c r="A44" s="41" t="s">
        <v>69</v>
      </c>
      <c r="B44" s="119">
        <v>8.59</v>
      </c>
      <c r="C44" s="119">
        <v>134</v>
      </c>
      <c r="D44" s="119">
        <v>16.9</v>
      </c>
      <c r="E44" s="119">
        <v>15.3</v>
      </c>
      <c r="F44" s="119">
        <v>22</v>
      </c>
      <c r="G44" s="119">
        <v>10.2</v>
      </c>
    </row>
    <row r="45" spans="1:7" ht="16.5">
      <c r="A45" s="42" t="s">
        <v>148</v>
      </c>
      <c r="B45" s="42"/>
      <c r="C45" s="42"/>
      <c r="D45" s="42"/>
      <c r="E45" s="42"/>
      <c r="F45" s="42"/>
      <c r="G45" s="42"/>
    </row>
    <row r="46" spans="1:7" ht="14.25">
      <c r="A46" s="42" t="s">
        <v>57</v>
      </c>
      <c r="B46" s="120"/>
      <c r="C46" s="120" t="s">
        <v>108</v>
      </c>
      <c r="D46" s="120"/>
      <c r="E46" s="120"/>
      <c r="F46" s="120"/>
      <c r="G46" s="120"/>
    </row>
    <row r="47" spans="1:7" ht="14.25">
      <c r="A47" s="42" t="s">
        <v>149</v>
      </c>
      <c r="B47" s="42"/>
      <c r="C47" s="42"/>
      <c r="D47" s="42"/>
      <c r="E47" s="42"/>
      <c r="F47" s="42"/>
      <c r="G47" s="42"/>
    </row>
    <row r="48" spans="1:7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30.04</v>
      </c>
      <c r="C15" s="113">
        <v>31.87</v>
      </c>
      <c r="D15" s="113">
        <v>54.57</v>
      </c>
      <c r="E15" s="113">
        <v>38.27</v>
      </c>
      <c r="F15" s="113">
        <v>66.72</v>
      </c>
      <c r="G15" s="113">
        <v>30.35</v>
      </c>
      <c r="H15" s="113">
        <v>34.16</v>
      </c>
      <c r="I15" s="113">
        <v>31.21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192</v>
      </c>
      <c r="E16" s="114" t="s">
        <v>175</v>
      </c>
      <c r="F16" s="114" t="s">
        <v>176</v>
      </c>
      <c r="G16" s="114" t="s">
        <v>182</v>
      </c>
      <c r="H16" s="114" t="s">
        <v>177</v>
      </c>
      <c r="I16" s="114" t="s">
        <v>183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2" t="s">
        <v>69</v>
      </c>
      <c r="B43" s="113">
        <v>27.6</v>
      </c>
      <c r="C43" s="113">
        <v>28.6</v>
      </c>
      <c r="D43" s="113">
        <v>54</v>
      </c>
      <c r="E43" s="113">
        <v>38.75</v>
      </c>
      <c r="F43" s="113">
        <v>68</v>
      </c>
      <c r="G43" s="113">
        <v>26.8</v>
      </c>
      <c r="H43" s="113">
        <v>32.38</v>
      </c>
      <c r="I43" s="113">
        <v>32</v>
      </c>
    </row>
    <row r="44" spans="1:9" ht="14.25">
      <c r="A44" s="41" t="s">
        <v>71</v>
      </c>
      <c r="B44" s="119">
        <v>27.73</v>
      </c>
      <c r="C44" s="119">
        <v>28.88</v>
      </c>
      <c r="D44" s="119">
        <v>54</v>
      </c>
      <c r="E44" s="119">
        <v>38.19</v>
      </c>
      <c r="F44" s="119">
        <v>67.63</v>
      </c>
      <c r="G44" s="119">
        <v>26.46</v>
      </c>
      <c r="H44" s="119">
        <v>32.93</v>
      </c>
      <c r="I44" s="119">
        <v>31</v>
      </c>
    </row>
    <row r="45" spans="1:9" ht="16.5">
      <c r="A45" s="88" t="s">
        <v>166</v>
      </c>
      <c r="B45" s="126"/>
      <c r="C45" s="126"/>
      <c r="D45" s="126"/>
      <c r="E45" s="126"/>
      <c r="F45" s="126"/>
      <c r="G45" s="126"/>
      <c r="H45" s="126"/>
      <c r="I45" s="126"/>
    </row>
    <row r="46" spans="1:9" ht="16.5">
      <c r="A46" s="42" t="s">
        <v>167</v>
      </c>
      <c r="B46" s="126"/>
      <c r="C46" s="126"/>
      <c r="D46" s="126"/>
      <c r="E46" s="126"/>
      <c r="F46" s="126"/>
      <c r="G46" s="126"/>
      <c r="H46" s="126"/>
      <c r="I46" s="126"/>
    </row>
    <row r="47" spans="1:9" ht="14.25">
      <c r="A47" s="42" t="s">
        <v>157</v>
      </c>
      <c r="B47" s="42"/>
      <c r="C47" s="42"/>
      <c r="D47" s="42"/>
      <c r="E47" s="42"/>
      <c r="F47" s="126"/>
      <c r="G47" s="42"/>
      <c r="H47" s="42"/>
      <c r="I47" s="42"/>
    </row>
    <row r="48" spans="1:9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  <c r="H48" s="42"/>
      <c r="I48" s="42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G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H66" s="14"/>
      <c r="I66" s="14"/>
    </row>
    <row r="67" spans="3:9" ht="15.75">
      <c r="C67" s="14"/>
      <c r="F67" s="16"/>
      <c r="H67" s="14"/>
      <c r="I67" s="14"/>
    </row>
    <row r="68" spans="6:9" ht="15.75">
      <c r="F68" s="16"/>
      <c r="H68" s="14"/>
      <c r="I68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345.02</v>
      </c>
      <c r="C15" s="113">
        <v>260.88</v>
      </c>
      <c r="D15" s="113">
        <v>173.53</v>
      </c>
      <c r="E15" s="128" t="s">
        <v>10</v>
      </c>
      <c r="F15" s="113">
        <v>291.15</v>
      </c>
      <c r="G15" s="113">
        <v>239.15</v>
      </c>
    </row>
    <row r="16" spans="1:7" ht="16.5">
      <c r="A16" s="42" t="s">
        <v>169</v>
      </c>
      <c r="B16" s="113" t="s">
        <v>180</v>
      </c>
      <c r="C16" s="113" t="s">
        <v>184</v>
      </c>
      <c r="D16" s="138" t="s">
        <v>185</v>
      </c>
      <c r="E16" s="128" t="s">
        <v>10</v>
      </c>
      <c r="F16" s="113" t="s">
        <v>181</v>
      </c>
      <c r="G16" s="113" t="s">
        <v>186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8" ht="14.25">
      <c r="A43" s="42" t="s">
        <v>69</v>
      </c>
      <c r="B43" s="113">
        <v>332.5</v>
      </c>
      <c r="C43" s="113">
        <v>260</v>
      </c>
      <c r="D43" s="113">
        <v>153.13</v>
      </c>
      <c r="E43" s="128" t="s">
        <v>10</v>
      </c>
      <c r="F43" s="113">
        <v>274.55</v>
      </c>
      <c r="G43" s="113">
        <v>265.63</v>
      </c>
      <c r="H43" s="13"/>
    </row>
    <row r="44" spans="1:13" ht="14.25">
      <c r="A44" s="130" t="s">
        <v>71</v>
      </c>
      <c r="B44" s="119">
        <v>318.32</v>
      </c>
      <c r="C44" s="119">
        <v>258.75</v>
      </c>
      <c r="D44" s="119">
        <v>150.63</v>
      </c>
      <c r="E44" s="131" t="s">
        <v>10</v>
      </c>
      <c r="F44" s="119">
        <v>266.86</v>
      </c>
      <c r="G44" s="119">
        <v>235</v>
      </c>
      <c r="I44" s="6"/>
      <c r="J44" s="6"/>
      <c r="K44" s="6"/>
      <c r="L44" s="6"/>
      <c r="M44" s="6"/>
    </row>
    <row r="45" spans="1:13" ht="16.5">
      <c r="A45" s="88" t="s">
        <v>168</v>
      </c>
      <c r="B45" s="132"/>
      <c r="C45" s="132"/>
      <c r="D45" s="132"/>
      <c r="E45" s="132"/>
      <c r="F45" s="132"/>
      <c r="G45" s="132"/>
      <c r="I45" s="11"/>
      <c r="J45" s="6"/>
      <c r="K45" s="6"/>
      <c r="L45" s="6"/>
      <c r="M45" s="6"/>
    </row>
    <row r="46" spans="1:13" ht="16.5">
      <c r="A46" s="88" t="s">
        <v>164</v>
      </c>
      <c r="B46" s="133"/>
      <c r="C46" s="133"/>
      <c r="D46" s="133"/>
      <c r="E46" s="133"/>
      <c r="F46" s="133"/>
      <c r="G46" s="133"/>
      <c r="I46" s="11"/>
      <c r="J46" s="6"/>
      <c r="K46" s="6"/>
      <c r="L46" s="6"/>
      <c r="M46" s="6"/>
    </row>
    <row r="47" spans="1:13" ht="14.25">
      <c r="A47" s="42" t="s">
        <v>90</v>
      </c>
      <c r="B47" s="133"/>
      <c r="C47" s="133"/>
      <c r="D47" s="133"/>
      <c r="E47" s="133"/>
      <c r="F47" s="133"/>
      <c r="G47" s="133"/>
      <c r="H47" s="1"/>
      <c r="I47" s="11"/>
      <c r="J47" s="6"/>
      <c r="K47" s="6"/>
      <c r="L47" s="6"/>
      <c r="M47" s="6"/>
    </row>
    <row r="48" spans="1:13" ht="14.25">
      <c r="A48" s="42" t="s">
        <v>165</v>
      </c>
      <c r="B48" s="42"/>
      <c r="C48" s="42"/>
      <c r="D48" s="42"/>
      <c r="E48" s="42"/>
      <c r="F48" s="42"/>
      <c r="G48" s="42"/>
      <c r="I48" s="11"/>
      <c r="J48" s="6"/>
      <c r="K48" s="6"/>
      <c r="L48" s="6"/>
      <c r="M48" s="6"/>
    </row>
    <row r="49" spans="1:13" ht="14.25">
      <c r="A49" s="42" t="s">
        <v>26</v>
      </c>
      <c r="B49" s="80">
        <f ca="1">NOW()</f>
        <v>43388.38628993055</v>
      </c>
      <c r="C49" s="42"/>
      <c r="D49" s="42"/>
      <c r="E49" s="42"/>
      <c r="F49" s="42"/>
      <c r="G49" s="42"/>
      <c r="I49" s="12"/>
      <c r="J49" s="8"/>
      <c r="K49" s="8"/>
      <c r="L49" s="8"/>
      <c r="M49" s="8"/>
    </row>
    <row r="50" spans="6:13" ht="15.75">
      <c r="F50" s="14"/>
      <c r="I50" s="12"/>
      <c r="J50" s="8"/>
      <c r="K50" s="8"/>
      <c r="L50" s="8"/>
      <c r="M50" s="8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8" spans="9:13" ht="12.75">
      <c r="I58" s="9"/>
      <c r="J58" s="9"/>
      <c r="K58" s="9"/>
      <c r="L58" s="9"/>
      <c r="M58" s="9"/>
    </row>
    <row r="59" spans="9:13" ht="12.75">
      <c r="I59" s="9"/>
      <c r="J59" s="9"/>
      <c r="K59" s="9"/>
      <c r="L59" s="9"/>
      <c r="M59" s="9"/>
    </row>
    <row r="60" ht="12.75">
      <c r="J60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5" t="s">
        <v>187</v>
      </c>
      <c r="B1" s="142"/>
      <c r="C1" s="142"/>
      <c r="D1" s="142"/>
      <c r="E1" s="142"/>
    </row>
    <row r="2" spans="1:5" ht="15.75">
      <c r="A2" s="146" t="s">
        <v>7</v>
      </c>
      <c r="B2" s="143"/>
      <c r="C2" s="143"/>
      <c r="D2" s="141"/>
      <c r="E2" s="141"/>
    </row>
    <row r="3" spans="1:5" ht="12.75">
      <c r="A3" s="141"/>
      <c r="B3" s="144" t="s">
        <v>188</v>
      </c>
      <c r="C3" s="144"/>
      <c r="D3" s="141"/>
      <c r="E3" s="141"/>
    </row>
    <row r="4" spans="1:5" ht="14.25">
      <c r="A4" s="42" t="s">
        <v>56</v>
      </c>
      <c r="B4" s="147">
        <v>215.013</v>
      </c>
      <c r="C4" s="147"/>
      <c r="D4" s="147"/>
      <c r="E4" s="147"/>
    </row>
    <row r="5" spans="1:5" ht="14.25">
      <c r="A5" s="42" t="s">
        <v>67</v>
      </c>
      <c r="B5" s="147">
        <v>169.37</v>
      </c>
      <c r="C5" s="147"/>
      <c r="D5" s="147"/>
      <c r="E5" s="147"/>
    </row>
    <row r="6" spans="1:5" ht="14.25">
      <c r="A6" s="42" t="s">
        <v>91</v>
      </c>
      <c r="B6" s="147">
        <v>140.557</v>
      </c>
      <c r="C6" s="147"/>
      <c r="D6" s="147"/>
      <c r="E6" s="147"/>
    </row>
    <row r="7" spans="1:5" ht="14.25">
      <c r="A7" s="42" t="s">
        <v>99</v>
      </c>
      <c r="B7" s="147">
        <v>91.991</v>
      </c>
      <c r="C7" s="147"/>
      <c r="D7" s="147"/>
      <c r="E7" s="147"/>
    </row>
    <row r="8" spans="1:5" ht="14.25">
      <c r="A8" s="42" t="s">
        <v>102</v>
      </c>
      <c r="B8" s="147">
        <v>190.61</v>
      </c>
      <c r="C8" s="147"/>
      <c r="D8" s="147"/>
      <c r="E8" s="147"/>
    </row>
    <row r="9" spans="1:5" ht="14.25">
      <c r="A9" s="42" t="s">
        <v>103</v>
      </c>
      <c r="B9" s="147">
        <v>196.729</v>
      </c>
      <c r="C9" s="147"/>
      <c r="D9" s="147"/>
      <c r="E9" s="147"/>
    </row>
    <row r="10" spans="1:5" ht="14.25">
      <c r="A10" s="42" t="s">
        <v>120</v>
      </c>
      <c r="B10" s="147">
        <v>301.595</v>
      </c>
      <c r="C10" s="147"/>
      <c r="D10" s="147"/>
      <c r="E10" s="147"/>
    </row>
    <row r="11" spans="1:5" ht="14.25">
      <c r="A11" s="42" t="s">
        <v>123</v>
      </c>
      <c r="B11" s="147">
        <v>438.105</v>
      </c>
      <c r="C11" s="147"/>
      <c r="D11" s="147"/>
      <c r="E11" s="147"/>
    </row>
    <row r="12" spans="1:5" ht="14.25">
      <c r="A12" s="42" t="s">
        <v>189</v>
      </c>
      <c r="B12" s="147">
        <v>885</v>
      </c>
      <c r="C12" s="147"/>
      <c r="D12" s="147"/>
      <c r="E12" s="147"/>
    </row>
    <row r="13" spans="1:5" ht="15.75">
      <c r="A13" s="142"/>
      <c r="B13" s="147"/>
      <c r="C13" s="147"/>
      <c r="D13" s="147"/>
      <c r="E13" s="147"/>
    </row>
    <row r="14" spans="1:5" ht="15.75">
      <c r="A14" s="142"/>
      <c r="B14" s="147"/>
      <c r="C14" s="147"/>
      <c r="D14" s="147"/>
      <c r="E14" s="147"/>
    </row>
    <row r="15" spans="1:5" ht="15.75">
      <c r="A15" s="142"/>
      <c r="B15" s="147"/>
      <c r="C15" s="147"/>
      <c r="D15" s="147"/>
      <c r="E15" s="147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OCS-18j, October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2018-10-15T13:16:20Z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