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<sst xmlns="http://schemas.openxmlformats.org/spreadsheetml/2006/main" count="77" uniqueCount="52">
  <si>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</si>
  <si>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</si>
  <si>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</si>
  <si>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</si>
  <si>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</si>
  <si>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</si>
  <si>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</si>
  <si>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</si>
  <si>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</si>
  <si>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</si>
  <si>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</si>
  <si>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</si>
  <si>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</si>
  <si>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</si>
  <si>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</si>
  <si>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</si>
  <si>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</si>
  <si>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</si>
  <si>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</si>
  <si>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</si>
  <si>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</si>
  <si>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</si>
  <si>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</si>
  <si>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</si>
  <si>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</si>
  <si>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</si>
  <si>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</si>
  <si>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</si>
  <si>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</si>
  <si>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</si>
  <si>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</si>
  <si>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</si>
  <si>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June</t>
  </si>
  <si>
    <t xml:space="preserve">July </t>
  </si>
  <si>
    <t>August</t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</si>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</sst>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50</v>
      </c>
      <c r="B6" s="27">
        <v>82.65</v>
      </c>
      <c r="C6" s="27">
        <v>81.732</v>
      </c>
      <c r="D6" s="27">
        <f>+F6/C6</f>
        <v>48.03918905691773</v>
      </c>
      <c r="E6" s="33">
        <v>190.61</v>
      </c>
      <c r="F6" s="26">
        <f>F19</f>
        <v>3926.339</v>
      </c>
      <c r="G6" s="29">
        <f>G32</f>
        <v>23.545938770522703</v>
      </c>
      <c r="H6" s="29">
        <f>SUM(E6:G6)</f>
        <v>4140.494938770522</v>
      </c>
      <c r="I6" s="9"/>
      <c r="J6" s="26">
        <f>J32</f>
        <v>1886.2368000000001</v>
      </c>
      <c r="K6" s="26">
        <f>M6-J6-L6</f>
        <v>121.57020066561745</v>
      </c>
      <c r="L6" s="29">
        <f>L32</f>
        <v>1935.9589381049045</v>
      </c>
      <c r="M6" s="29">
        <f>+H6-N6</f>
        <v>3943.765938770522</v>
      </c>
      <c r="N6" s="29">
        <f>N31</f>
        <v>196.729</v>
      </c>
    </row>
    <row r="7" spans="1:14" ht="18.75">
      <c r="A7" s="2" t="s">
        <v>43</v>
      </c>
      <c r="B7" s="27">
        <v>83.433</v>
      </c>
      <c r="C7" s="27">
        <v>82.736</v>
      </c>
      <c r="D7" s="27">
        <f>+F7/C7</f>
        <v>52.0531691162251</v>
      </c>
      <c r="E7" s="33">
        <f>N6</f>
        <v>196.729</v>
      </c>
      <c r="F7" s="26">
        <f>F38</f>
        <v>4306.671</v>
      </c>
      <c r="G7" s="29">
        <v>25</v>
      </c>
      <c r="H7" s="29">
        <f>SUM(E7:G7)</f>
        <v>4528.400000000001</v>
      </c>
      <c r="J7" s="26">
        <v>1910</v>
      </c>
      <c r="K7" s="26">
        <f>M7-J7-L7</f>
        <v>118.40000000000055</v>
      </c>
      <c r="L7" s="29">
        <v>2050</v>
      </c>
      <c r="M7" s="29">
        <f>+H7-N7</f>
        <v>4078.4000000000005</v>
      </c>
      <c r="N7" s="29">
        <v>450</v>
      </c>
    </row>
    <row r="8" spans="1:14" ht="18.75">
      <c r="A8" s="2" t="s">
        <v>51</v>
      </c>
      <c r="B8" s="27">
        <v>89.482</v>
      </c>
      <c r="C8" s="27">
        <v>88.6</v>
      </c>
      <c r="D8" s="27">
        <f>+F8/C8</f>
        <v>48.02483069977427</v>
      </c>
      <c r="E8" s="33">
        <f>N7</f>
        <v>450</v>
      </c>
      <c r="F8" s="26">
        <v>4255</v>
      </c>
      <c r="G8" s="29">
        <v>25</v>
      </c>
      <c r="H8" s="29">
        <f>SUM(E8:G8)</f>
        <v>4730</v>
      </c>
      <c r="J8" s="26">
        <v>1950</v>
      </c>
      <c r="K8" s="26">
        <f>M8-J8-L8</f>
        <v>135</v>
      </c>
      <c r="L8" s="29">
        <v>2150</v>
      </c>
      <c r="M8" s="29">
        <f>+H8-N8</f>
        <v>4235</v>
      </c>
      <c r="N8" s="29">
        <v>495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47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41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35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36</v>
      </c>
      <c r="B16" s="4"/>
      <c r="C16" s="4"/>
      <c r="D16" s="4"/>
      <c r="E16" s="12"/>
      <c r="F16" s="14"/>
      <c r="G16" s="30">
        <f>(22.482759+34.075833+9.902774)*2.204622/60</f>
        <v>2.4420364938942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37</v>
      </c>
      <c r="B17" s="4"/>
      <c r="C17" s="4"/>
      <c r="D17" s="4"/>
      <c r="E17" s="12"/>
      <c r="F17" s="14"/>
      <c r="G17" s="30">
        <f>(30.761288+15.402368+14.004607)*2.204622/60</f>
        <v>2.2108046051931</v>
      </c>
      <c r="H17" s="31"/>
      <c r="I17" s="31"/>
      <c r="J17" s="31">
        <f>5.10401*2000/60</f>
        <v>170.13366666666664</v>
      </c>
      <c r="K17" s="30"/>
      <c r="L17" s="30">
        <f>(54.568525+9983.281)*2.204622/60</f>
        <v>368.8277315917425</v>
      </c>
      <c r="M17" s="30"/>
      <c r="N17" s="31"/>
    </row>
    <row r="18" spans="1:14" ht="18.75" customHeight="1">
      <c r="A18" s="2" t="s">
        <v>38</v>
      </c>
      <c r="B18" s="4"/>
      <c r="C18" s="4"/>
      <c r="D18" s="4"/>
      <c r="E18" s="12"/>
      <c r="F18" s="14"/>
      <c r="G18" s="30">
        <f>(18.532879+23.93718+7.668508)*2.204622/60</f>
        <v>1.8422764642779004</v>
      </c>
      <c r="H18" s="31"/>
      <c r="I18" s="31"/>
      <c r="J18" s="31">
        <f>4.973534*2000/60</f>
        <v>165.78446666666665</v>
      </c>
      <c r="K18" s="30"/>
      <c r="L18" s="30">
        <f>(45.311179+9101.196)*2.204622/60</f>
        <v>336.0765158330223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6.495117563365201</v>
      </c>
      <c r="H19" s="31">
        <f>E19+F19+G19</f>
        <v>4123.444117563365</v>
      </c>
      <c r="I19" s="31"/>
      <c r="J19" s="31">
        <f>SUM(J16:J18)</f>
        <v>470.4813333333333</v>
      </c>
      <c r="K19" s="32">
        <f>M19-L19-J19</f>
        <v>147.64965570584707</v>
      </c>
      <c r="L19" s="30">
        <f>SUM(L16:L18)</f>
        <v>791.2361285241841</v>
      </c>
      <c r="M19" s="30">
        <f>H19-N19</f>
        <v>1409.3671175633644</v>
      </c>
      <c r="N19" s="31">
        <v>2714.077</v>
      </c>
    </row>
    <row r="20" spans="1:14" ht="18.75" customHeight="1">
      <c r="A20" s="2" t="s">
        <v>39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(27.739906+6774.512)*2.204622/60</f>
        <v>249.9399033584922</v>
      </c>
      <c r="M20" s="30"/>
      <c r="N20" s="31"/>
    </row>
    <row r="21" spans="1:14" ht="18.75" customHeight="1">
      <c r="A21" s="2" t="s">
        <v>40</v>
      </c>
      <c r="B21" s="4"/>
      <c r="C21" s="4"/>
      <c r="D21" s="4"/>
      <c r="E21" s="12"/>
      <c r="F21" s="14"/>
      <c r="G21" s="30">
        <f>(22.18026+50.057952+5.444698)*2.204622/60</f>
        <v>2.8543575401670003</v>
      </c>
      <c r="H21" s="31"/>
      <c r="I21" s="31"/>
      <c r="J21" s="31">
        <f>4.814044*2000/60</f>
        <v>160.46813333333333</v>
      </c>
      <c r="K21" s="30"/>
      <c r="L21" s="30">
        <f>(23.483373+5909.762)*2.204622/60</f>
        <v>218.0093880119001</v>
      </c>
      <c r="M21" s="30"/>
      <c r="N21" s="31"/>
    </row>
    <row r="22" spans="1:14" ht="15.75">
      <c r="A22" s="2" t="s">
        <v>42</v>
      </c>
      <c r="B22" s="4"/>
      <c r="C22" s="4"/>
      <c r="D22" s="4"/>
      <c r="E22" s="12"/>
      <c r="F22" s="14"/>
      <c r="G22" s="30">
        <f>(13.265191+12.525188+8.042031)*2.204622/60</f>
        <v>1.2431279233170003</v>
      </c>
      <c r="H22" s="31"/>
      <c r="I22" s="31"/>
      <c r="J22" s="31">
        <f>4.638663*2000/60</f>
        <v>154.62210000000002</v>
      </c>
      <c r="K22" s="30"/>
      <c r="L22" s="30">
        <f>(37.887252+5604.948)*2.204622/60</f>
        <v>207.33864564891243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2714.077</v>
      </c>
      <c r="F23" s="14"/>
      <c r="G23" s="30">
        <f>SUM(G20:G22)</f>
        <v>6.242052457893</v>
      </c>
      <c r="H23" s="31">
        <f>E23+F23+G23</f>
        <v>2720.319052457893</v>
      </c>
      <c r="I23" s="31"/>
      <c r="J23" s="31">
        <f>SUM(J20:J22)</f>
        <v>482.13436666666666</v>
      </c>
      <c r="K23" s="32">
        <f>M23-L23-J23</f>
        <v>31.990748771921744</v>
      </c>
      <c r="L23" s="30">
        <f>SUM(L20:L22)</f>
        <v>675.2879370193048</v>
      </c>
      <c r="M23" s="30">
        <f>H23-N23</f>
        <v>1189.4130524578932</v>
      </c>
      <c r="N23" s="31">
        <v>1530.906</v>
      </c>
    </row>
    <row r="24" spans="1:14" ht="15.75">
      <c r="A24" s="2" t="s">
        <v>44</v>
      </c>
      <c r="B24" s="4"/>
      <c r="C24" s="4"/>
      <c r="D24" s="4"/>
      <c r="E24" s="12"/>
      <c r="F24" s="14"/>
      <c r="G24" s="30">
        <f>(8.941317+45.345572+14.260668)*2.204622/60</f>
        <v>2.5186908701409</v>
      </c>
      <c r="H24" s="31"/>
      <c r="I24" s="31"/>
      <c r="J24" s="31">
        <f>4.991626*2000/60</f>
        <v>166.38753333333335</v>
      </c>
      <c r="K24" s="32"/>
      <c r="L24" s="30">
        <f>(43.53564+2562.885)*2.204622/60</f>
        <v>95.76953806996802</v>
      </c>
      <c r="M24" s="30"/>
      <c r="N24" s="31"/>
    </row>
    <row r="25" spans="1:14" ht="15.75">
      <c r="A25" s="2" t="s">
        <v>45</v>
      </c>
      <c r="B25" s="4"/>
      <c r="C25" s="4"/>
      <c r="D25" s="4"/>
      <c r="E25" s="12"/>
      <c r="F25" s="14"/>
      <c r="G25" s="30">
        <f>(3.189745+38.377125+8.076195)*2.204622/60</f>
        <v>1.8240698874405001</v>
      </c>
      <c r="H25" s="31"/>
      <c r="I25" s="31"/>
      <c r="J25" s="31">
        <f>4.74509*2000/60</f>
        <v>158.16966666666667</v>
      </c>
      <c r="K25" s="32"/>
      <c r="L25" s="30">
        <f>(39.4526+1382.32)*2.204622/60</f>
        <v>52.24118588262</v>
      </c>
      <c r="M25" s="30"/>
      <c r="N25" s="31"/>
    </row>
    <row r="26" spans="1:12" ht="18.75" customHeight="1">
      <c r="A26" s="2" t="s">
        <v>46</v>
      </c>
      <c r="B26" s="4"/>
      <c r="C26" s="4"/>
      <c r="D26" s="4"/>
      <c r="E26" s="12"/>
      <c r="F26" s="14"/>
      <c r="G26" s="30">
        <f>(2.844551+13.689488+6.060305)*2.204622/60</f>
        <v>0.8301997976327999</v>
      </c>
      <c r="J26" s="31">
        <f>4.825833*2000/60</f>
        <v>160.86110000000002</v>
      </c>
      <c r="L26" s="30">
        <f>(41.582278+876.504)*2.204622/60</f>
        <v>33.7338867729486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1530.906</v>
      </c>
      <c r="F27" s="14"/>
      <c r="G27" s="30">
        <f>SUM(G24:G26)</f>
        <v>5.172960555214201</v>
      </c>
      <c r="H27" s="31">
        <f>E27+F27+G27</f>
        <v>1536.078960555214</v>
      </c>
      <c r="I27" s="31"/>
      <c r="J27" s="31">
        <f>SUM(J24:J26)</f>
        <v>485.41830000000004</v>
      </c>
      <c r="K27" s="32">
        <f>M27-L27-J27</f>
        <v>-2.8649501703225724</v>
      </c>
      <c r="L27" s="30">
        <f>SUM(L24:L26)</f>
        <v>181.74461072553663</v>
      </c>
      <c r="M27" s="30">
        <f>H27-N27</f>
        <v>664.2979605552141</v>
      </c>
      <c r="N27" s="31">
        <v>871.781</v>
      </c>
    </row>
    <row r="28" spans="1:14" ht="18.75" customHeight="1">
      <c r="A28" s="2" t="s">
        <v>32</v>
      </c>
      <c r="B28" s="4"/>
      <c r="C28" s="4"/>
      <c r="D28" s="4"/>
      <c r="E28" s="12"/>
      <c r="F28" s="14"/>
      <c r="G28" s="30">
        <f>(22.17958+32.095361+10.748688)*2.204622/60</f>
        <v>2.3892087168873</v>
      </c>
      <c r="H28" s="31"/>
      <c r="I28" s="31"/>
      <c r="J28" s="31">
        <f>4.623752*2000/60</f>
        <v>154.12506666666664</v>
      </c>
      <c r="K28" s="32"/>
      <c r="L28" s="30">
        <f>(41.175697+960.03)*2.204622/60</f>
        <v>36.7880017688589</v>
      </c>
      <c r="M28" s="30"/>
      <c r="N28" s="31"/>
    </row>
    <row r="29" spans="1:14" ht="18.75" customHeight="1">
      <c r="A29" s="2" t="s">
        <v>33</v>
      </c>
      <c r="B29" s="4"/>
      <c r="C29" s="4"/>
      <c r="D29" s="4"/>
      <c r="E29" s="12"/>
      <c r="F29" s="14"/>
      <c r="G29" s="30">
        <f>(9.715449+23.787495+5.551218)*2.204622/60</f>
        <v>1.4349944122794</v>
      </c>
      <c r="H29" s="31"/>
      <c r="I29" s="31"/>
      <c r="J29" s="31">
        <f>4.603543*2000/60</f>
        <v>153.45143333333334</v>
      </c>
      <c r="K29" s="32"/>
      <c r="L29" s="30">
        <f>(33.224812+2645.636)*2.204622/60</f>
        <v>98.4312580178844</v>
      </c>
      <c r="M29" s="30"/>
      <c r="N29" s="31"/>
    </row>
    <row r="30" spans="1:14" ht="18.75" customHeight="1">
      <c r="A30" s="2" t="s">
        <v>34</v>
      </c>
      <c r="B30" s="4"/>
      <c r="C30" s="4"/>
      <c r="D30" s="4"/>
      <c r="E30" s="12"/>
      <c r="F30" s="14"/>
      <c r="G30" s="30">
        <f>(3.860891+36.534668+8.908269)*2.204622/60</f>
        <v>1.8116050648836004</v>
      </c>
      <c r="H30" s="31"/>
      <c r="I30" s="31"/>
      <c r="J30" s="31">
        <f>4.218789*2000/60</f>
        <v>140.6263</v>
      </c>
      <c r="K30" s="32"/>
      <c r="L30" s="30">
        <f>(66.115161+4083.467)*2.204622/60</f>
        <v>152.4710020491357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871.781</v>
      </c>
      <c r="F31" s="14"/>
      <c r="G31" s="30">
        <f>SUM(G28:G30)</f>
        <v>5.6358081940503</v>
      </c>
      <c r="H31" s="31">
        <f>SUM(E31:G31)</f>
        <v>877.4168081940503</v>
      </c>
      <c r="I31" s="31"/>
      <c r="J31" s="31">
        <f>SUM(J28:J30)</f>
        <v>448.2028</v>
      </c>
      <c r="K31" s="32">
        <f>M31-L31-J31</f>
        <v>-55.20525364182879</v>
      </c>
      <c r="L31" s="30">
        <f>SUM(L28:L30)</f>
        <v>287.690261835879</v>
      </c>
      <c r="M31" s="30">
        <f>+H31-N31</f>
        <v>680.6878081940503</v>
      </c>
      <c r="N31" s="31">
        <v>196.729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23.545938770522703</v>
      </c>
      <c r="H32" s="31">
        <f>E19+F32+G32</f>
        <v>4140.494938770522</v>
      </c>
      <c r="I32" s="31"/>
      <c r="J32" s="31">
        <f>J19+J23+J27+J31</f>
        <v>1886.2368000000001</v>
      </c>
      <c r="K32" s="40">
        <f>K19+K23+K27+K31</f>
        <v>121.57020066561745</v>
      </c>
      <c r="L32" s="30">
        <f>L19+L23+L27+L31</f>
        <v>1935.9589381049045</v>
      </c>
      <c r="M32" s="30">
        <f>M19+M23+M27+M31</f>
        <v>3943.765938770522</v>
      </c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48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36</v>
      </c>
      <c r="B35" s="4"/>
      <c r="C35" s="4"/>
      <c r="D35" s="4"/>
      <c r="E35" s="12"/>
      <c r="F35" s="39"/>
      <c r="G35" s="30">
        <f>(12.126536+44.357031+5.969151)*2.204622/60</f>
        <v>2.2947439343766</v>
      </c>
      <c r="H35" s="31"/>
      <c r="I35" s="31"/>
      <c r="J35" s="31">
        <f>4.148008*2000/60</f>
        <v>138.26693333333333</v>
      </c>
      <c r="K35" s="40"/>
      <c r="L35" s="30">
        <f>(34.073378+3732.511)*2.204622/60</f>
        <v>138.3982464099186</v>
      </c>
      <c r="M35" s="39"/>
      <c r="N35" s="41"/>
    </row>
    <row r="36" spans="1:73" ht="15.75">
      <c r="A36" s="4" t="s">
        <v>37</v>
      </c>
      <c r="B36" s="4"/>
      <c r="C36" s="4"/>
      <c r="D36" s="4"/>
      <c r="E36" s="12"/>
      <c r="F36" s="39"/>
      <c r="G36" s="30">
        <f>(13.698888+29.423952+4.478324)*2.204622/60</f>
        <v>1.7490428896668</v>
      </c>
      <c r="H36" s="31"/>
      <c r="I36" s="31"/>
      <c r="J36" s="31">
        <f>5.276415*2000/60</f>
        <v>175.8805</v>
      </c>
      <c r="K36" s="40"/>
      <c r="L36" s="30">
        <f>(69.792292+11243.782)*2.204622/60</f>
        <v>415.70257971296036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4" t="s">
        <v>38</v>
      </c>
      <c r="B37" s="4"/>
      <c r="C37" s="4"/>
      <c r="D37" s="4"/>
      <c r="E37" s="12"/>
      <c r="F37" s="39"/>
      <c r="G37" s="30">
        <f>(6.239633+26.779575+5.06881)*2.204622/60</f>
        <v>1.3994947069866002</v>
      </c>
      <c r="H37" s="31"/>
      <c r="I37" s="31"/>
      <c r="J37" s="31">
        <f>5.122038*2000/60</f>
        <v>170.73459999999997</v>
      </c>
      <c r="K37" s="40"/>
      <c r="L37" s="30">
        <f>(55.983981+10242.584)*2.204622/60</f>
        <v>378.4074923234697</v>
      </c>
      <c r="M37" s="39"/>
      <c r="N37" s="41"/>
      <c r="P37" s="22"/>
      <c r="Q37" s="22"/>
      <c r="R37" s="22"/>
      <c r="S37" s="22"/>
      <c r="T37" s="22"/>
      <c r="U37" s="22"/>
    </row>
    <row r="38" spans="1:18" ht="15.75">
      <c r="A38" s="2" t="s">
        <v>22</v>
      </c>
      <c r="B38" s="4"/>
      <c r="C38" s="4"/>
      <c r="D38" s="4"/>
      <c r="E38" s="12">
        <f>N31</f>
        <v>196.729</v>
      </c>
      <c r="F38" s="14">
        <v>4306.671</v>
      </c>
      <c r="G38" s="30">
        <f>G35+G36+G37</f>
        <v>5.443281531029999</v>
      </c>
      <c r="H38" s="31">
        <f>SUM(E38:G38)</f>
        <v>4508.843281531031</v>
      </c>
      <c r="I38" s="31"/>
      <c r="J38" s="31">
        <f>J35+J36+J37</f>
        <v>484.8820333333333</v>
      </c>
      <c r="K38" s="32">
        <f>M38-L38-J38</f>
        <v>193.07392975134883</v>
      </c>
      <c r="L38" s="30">
        <f>L35+L36+L37</f>
        <v>932.5083184463487</v>
      </c>
      <c r="M38" s="30">
        <f>H38-N38</f>
        <v>1610.4642815310308</v>
      </c>
      <c r="N38" s="31">
        <v>2898.379</v>
      </c>
      <c r="P38" s="22"/>
      <c r="Q38" s="22"/>
      <c r="R38" s="22"/>
    </row>
    <row r="39" spans="1:18" ht="15.75">
      <c r="A39" s="2" t="s">
        <v>39</v>
      </c>
      <c r="B39" s="4"/>
      <c r="C39" s="4"/>
      <c r="D39" s="4"/>
      <c r="E39" s="12"/>
      <c r="F39" s="39"/>
      <c r="G39" s="30">
        <f>(4.156141+23.574173+3.847908)*2.204622/60</f>
        <v>1.1603007157014</v>
      </c>
      <c r="H39" s="31"/>
      <c r="I39" s="31"/>
      <c r="J39" s="31">
        <f>5.071493*2000/60</f>
        <v>169.04976666666667</v>
      </c>
      <c r="K39" s="30"/>
      <c r="L39" s="30">
        <f>(40.535246+7879.583)*2.204622/60</f>
        <v>291.0144487955502</v>
      </c>
      <c r="M39" s="39"/>
      <c r="N39" s="41"/>
      <c r="P39" s="22"/>
      <c r="Q39" s="22"/>
      <c r="R39" s="22"/>
    </row>
    <row r="40" spans="1:18" ht="15.75">
      <c r="A40" s="2" t="s">
        <v>40</v>
      </c>
      <c r="B40" s="4"/>
      <c r="C40" s="4"/>
      <c r="D40" s="4"/>
      <c r="E40" s="12"/>
      <c r="F40" s="39"/>
      <c r="G40" s="30">
        <f>(9.076343+55.123913+23.018611)*2.204622/60</f>
        <v>3.2047438833879</v>
      </c>
      <c r="H40" s="31"/>
      <c r="I40" s="31"/>
      <c r="J40" s="31">
        <f>5.1124204*2000/60</f>
        <v>170.41401333333334</v>
      </c>
      <c r="K40" s="30"/>
      <c r="L40" s="30">
        <f>(56.504787+7366.494)*2.204622/60</f>
        <v>272.74844052989187</v>
      </c>
      <c r="M40" s="39"/>
      <c r="N40" s="41"/>
      <c r="P40" s="22"/>
      <c r="Q40" s="22"/>
      <c r="R40" s="22"/>
    </row>
    <row r="41" spans="1:18" ht="15.75">
      <c r="A41" s="2" t="s">
        <v>42</v>
      </c>
      <c r="B41" s="4"/>
      <c r="C41" s="4"/>
      <c r="D41" s="4"/>
      <c r="E41" s="12"/>
      <c r="F41" s="39"/>
      <c r="G41" s="30"/>
      <c r="H41" s="31"/>
      <c r="I41" s="31"/>
      <c r="J41" s="31">
        <f>4.530088*2000/60</f>
        <v>151.00293333333332</v>
      </c>
      <c r="K41" s="30"/>
      <c r="L41" s="30">
        <f>(49.270676+4366.775)*2.204622/60</f>
        <v>162.26185750524118</v>
      </c>
      <c r="M41" s="39"/>
      <c r="N41" s="41"/>
      <c r="P41" s="22"/>
      <c r="Q41" s="22"/>
      <c r="R41" s="22"/>
    </row>
    <row r="42" spans="1:18" ht="15.75">
      <c r="A42" s="2" t="s">
        <v>23</v>
      </c>
      <c r="B42" s="4"/>
      <c r="C42" s="4"/>
      <c r="D42" s="4"/>
      <c r="E42" s="12">
        <f>N38</f>
        <v>2898.379</v>
      </c>
      <c r="F42" s="14"/>
      <c r="G42" s="30">
        <f>SUM(G39:G41)</f>
        <v>4.3650445990893</v>
      </c>
      <c r="H42" s="31">
        <f>E42+F42+G42</f>
        <v>2902.744044599089</v>
      </c>
      <c r="I42" s="31"/>
      <c r="J42" s="31">
        <f>SUM(J39:J41)</f>
        <v>490.46671333333336</v>
      </c>
      <c r="K42" s="32">
        <f>M42-L42-J42</f>
        <v>-48.422415564927405</v>
      </c>
      <c r="L42" s="30">
        <f>SUM(L39:L41)</f>
        <v>726.0247468306833</v>
      </c>
      <c r="M42" s="30">
        <f>H42-N42</f>
        <v>1168.0690445990892</v>
      </c>
      <c r="N42" s="31">
        <v>1734.675</v>
      </c>
      <c r="P42" s="22"/>
      <c r="Q42" s="22"/>
      <c r="R42" s="22"/>
    </row>
    <row r="43" spans="1:18" ht="15.75">
      <c r="A43" s="2" t="s">
        <v>44</v>
      </c>
      <c r="B43" s="4"/>
      <c r="C43" s="4"/>
      <c r="D43" s="4"/>
      <c r="E43" s="12"/>
      <c r="F43" s="14"/>
      <c r="G43" s="30">
        <f>(12.811388+30.642647+17.025345)*2.204622/60</f>
        <v>2.2222361949060003</v>
      </c>
      <c r="H43" s="31"/>
      <c r="I43" s="31"/>
      <c r="J43" s="31">
        <f>4.800052*2000/60</f>
        <v>160.00173333333333</v>
      </c>
      <c r="K43" s="32"/>
      <c r="L43" s="30">
        <f>(69.313126+3051.288)*2.204622/60</f>
        <v>114.6624315934062</v>
      </c>
      <c r="M43" s="30"/>
      <c r="N43" s="31"/>
      <c r="P43" s="22"/>
      <c r="Q43" s="22"/>
      <c r="R43" s="22"/>
    </row>
    <row r="44" spans="1:18" ht="15.75">
      <c r="A44" s="2" t="s">
        <v>45</v>
      </c>
      <c r="B44" s="4"/>
      <c r="C44" s="4"/>
      <c r="D44" s="4"/>
      <c r="E44" s="12"/>
      <c r="F44" s="14"/>
      <c r="G44" s="30">
        <f>(8.582125+28.967068+6.119378)*2.204622/60</f>
        <v>1.6045448722527</v>
      </c>
      <c r="H44" s="31"/>
      <c r="I44" s="31"/>
      <c r="J44" s="31">
        <f>4.492906*2000/60</f>
        <v>149.76353333333333</v>
      </c>
      <c r="K44" s="32"/>
      <c r="L44" s="30">
        <f>(62.294194+2370.22)*2.204622/60</f>
        <v>89.37957179007779</v>
      </c>
      <c r="M44" s="30"/>
      <c r="N44" s="31"/>
      <c r="P44" s="22"/>
      <c r="Q44" s="22"/>
      <c r="R44" s="22"/>
    </row>
    <row r="45" spans="1:18" ht="15.75">
      <c r="A45" s="1" t="s">
        <v>49</v>
      </c>
      <c r="B45" s="1"/>
      <c r="C45" s="1"/>
      <c r="D45" s="1"/>
      <c r="E45" s="15"/>
      <c r="F45" s="34">
        <f>F38+F42</f>
        <v>4306.671</v>
      </c>
      <c r="G45" s="35">
        <f>G38+G42+G43+G44</f>
        <v>13.635107197278</v>
      </c>
      <c r="H45" s="36">
        <f>E38+F45+G45</f>
        <v>4517.035107197278</v>
      </c>
      <c r="I45" s="36"/>
      <c r="J45" s="36">
        <f>J38+J42+J43+J44</f>
        <v>1285.1140133333333</v>
      </c>
      <c r="K45" s="42">
        <f>K38+K42</f>
        <v>144.65151418642142</v>
      </c>
      <c r="L45" s="35">
        <f>L38+L42+L43+L44</f>
        <v>1862.5750686605159</v>
      </c>
      <c r="M45" s="35">
        <f>M38+M42</f>
        <v>2778.5333261301203</v>
      </c>
      <c r="N45" s="37"/>
      <c r="O45" s="22"/>
      <c r="P45" s="22"/>
      <c r="Q45" s="22"/>
      <c r="R45" s="22"/>
    </row>
    <row r="46" spans="1:18" ht="18.75">
      <c r="A46" s="16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17"/>
      <c r="M46" s="4"/>
      <c r="N46" s="4"/>
      <c r="O46" s="22"/>
      <c r="P46" s="22"/>
      <c r="Q46" s="22"/>
      <c r="R46" s="22"/>
    </row>
    <row r="47" spans="1:18" ht="15.75">
      <c r="A47" s="2" t="s">
        <v>18</v>
      </c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M47" s="8"/>
      <c r="N47" s="8"/>
      <c r="O47" s="22"/>
      <c r="P47" s="22"/>
      <c r="Q47" s="22"/>
      <c r="R47" s="22"/>
    </row>
    <row r="48" spans="1:18" ht="15.75">
      <c r="A48" s="24" t="s">
        <v>19</v>
      </c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M48" s="8"/>
      <c r="N48" s="8"/>
      <c r="O48" s="22"/>
      <c r="P48" s="22"/>
      <c r="Q48" s="22"/>
      <c r="R48" s="22"/>
    </row>
    <row r="49" spans="1:18" ht="15.75">
      <c r="A49" s="2" t="s">
        <v>13</v>
      </c>
      <c r="B49" s="18">
        <f ca="1">NOW()</f>
        <v>42898.387665625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2017-06-12T13:18:46Z</dcterms:modified>
  <cp:category/>
  <cp:version/>
  <cp:contentType/>
  <cp:contentStatus/>
</cp:coreProperties>
</file>